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pierre\Desktop\Other Research\UM&amp;LCA\"/>
    </mc:Choice>
  </mc:AlternateContent>
  <bookViews>
    <workbookView xWindow="0" yWindow="0" windowWidth="28800" windowHeight="13620" tabRatio="859"/>
  </bookViews>
  <sheets>
    <sheet name="GREET Settings" sheetId="21" r:id="rId1"/>
    <sheet name="Stocks &amp; Flows" sheetId="11" r:id="rId2"/>
    <sheet name="Ethanol" sheetId="12" r:id="rId3"/>
    <sheet name="Gasoline" sheetId="1" r:id="rId4"/>
    <sheet name="Diesel" sheetId="7" r:id="rId5"/>
    <sheet name="Total_Energy" sheetId="13" r:id="rId6"/>
    <sheet name="Fuel_Sources" sheetId="3" r:id="rId7"/>
    <sheet name="Vehicle Assembly" sheetId="5" r:id="rId8"/>
    <sheet name="Vehicle Life-Cycle" sheetId="9" r:id="rId9"/>
    <sheet name="Vehicle Classification" sheetId="10" r:id="rId10"/>
    <sheet name="Inbound &amp; Outbound Truck" sheetId="4" r:id="rId11"/>
    <sheet name="GHG" sheetId="14" r:id="rId12"/>
    <sheet name="CAP" sheetId="15" r:id="rId13"/>
    <sheet name="AP2" sheetId="16" r:id="rId14"/>
  </sheets>
  <definedNames>
    <definedName name="Results_EnergyFunctionalUnit">#REF!</definedName>
    <definedName name="Results_EnergyUnit_Emission">#REF!</definedName>
    <definedName name="Results_EnergyUnit_Energy">#REF!</definedName>
    <definedName name="Results_ServiceFunctionalUnit">#REF!</definedName>
    <definedName name="Results_ServiceUnit_Emission">#REF!</definedName>
    <definedName name="Results_ServiceUnit_Energy">#REF!</definedName>
  </definedNames>
  <calcPr calcId="152511" calcMode="manual" iterate="1" iterateDelta="1.0000000000000001E-5"/>
</workbook>
</file>

<file path=xl/calcChain.xml><?xml version="1.0" encoding="utf-8"?>
<calcChain xmlns="http://schemas.openxmlformats.org/spreadsheetml/2006/main">
  <c r="W23" i="13" l="1"/>
  <c r="X23" i="13"/>
  <c r="V23" i="13"/>
  <c r="R23" i="13"/>
  <c r="S23" i="13"/>
  <c r="Q23" i="13"/>
  <c r="W5" i="13"/>
  <c r="X5" i="13"/>
  <c r="V5" i="13"/>
  <c r="R5" i="13"/>
  <c r="S5" i="13"/>
  <c r="Q5" i="13"/>
  <c r="I10" i="21" l="1"/>
  <c r="H10" i="21"/>
  <c r="G10" i="21"/>
  <c r="F10" i="21"/>
  <c r="E10" i="21"/>
  <c r="D10" i="21"/>
  <c r="C10" i="21"/>
  <c r="B10" i="21"/>
  <c r="B69" i="1"/>
  <c r="I8" i="21" l="1"/>
  <c r="B24" i="11"/>
  <c r="B26" i="11"/>
  <c r="D48" i="10" l="1"/>
  <c r="D47" i="10"/>
  <c r="B8" i="4" l="1"/>
  <c r="C8" i="4"/>
  <c r="D8" i="4"/>
  <c r="C7" i="4"/>
  <c r="D7" i="4"/>
  <c r="B7" i="4"/>
  <c r="B10" i="4" s="1"/>
  <c r="B11" i="4" l="1"/>
  <c r="C73" i="7"/>
  <c r="C74" i="7"/>
  <c r="C75" i="7"/>
  <c r="C76" i="7"/>
  <c r="C77" i="7"/>
  <c r="C78" i="7"/>
  <c r="B74" i="7"/>
  <c r="B75" i="7"/>
  <c r="B76" i="7"/>
  <c r="B77" i="7"/>
  <c r="B78" i="7"/>
  <c r="B73" i="7"/>
  <c r="C68" i="7"/>
  <c r="C69" i="7"/>
  <c r="B69" i="7"/>
  <c r="B68" i="7"/>
  <c r="C60" i="7"/>
  <c r="C61" i="7"/>
  <c r="C62" i="7"/>
  <c r="C63" i="7"/>
  <c r="C64" i="7"/>
  <c r="C65" i="7"/>
  <c r="B62" i="7"/>
  <c r="B63" i="7"/>
  <c r="B64" i="7"/>
  <c r="B65" i="7"/>
  <c r="B61" i="7"/>
  <c r="B60" i="7"/>
  <c r="C55" i="7"/>
  <c r="C56" i="7"/>
  <c r="B56" i="7"/>
  <c r="B55" i="7"/>
  <c r="H33" i="7"/>
  <c r="M33" i="7" s="1"/>
  <c r="P33" i="7" s="1"/>
  <c r="N33" i="7"/>
  <c r="O33" i="7"/>
  <c r="H34" i="7"/>
  <c r="M34" i="7" s="1"/>
  <c r="P34" i="7" s="1"/>
  <c r="N34" i="7"/>
  <c r="O34" i="7"/>
  <c r="H35" i="7"/>
  <c r="M35" i="7" s="1"/>
  <c r="P35" i="7" s="1"/>
  <c r="N35" i="7"/>
  <c r="O35" i="7"/>
  <c r="H36" i="7"/>
  <c r="M36" i="7" s="1"/>
  <c r="P36" i="7" s="1"/>
  <c r="N36" i="7"/>
  <c r="O36" i="7"/>
  <c r="H37" i="7"/>
  <c r="M37" i="7" s="1"/>
  <c r="P37" i="7" s="1"/>
  <c r="N37" i="7"/>
  <c r="O37" i="7"/>
  <c r="H38" i="7"/>
  <c r="M38" i="7" s="1"/>
  <c r="P38" i="7" s="1"/>
  <c r="N38" i="7"/>
  <c r="O38" i="7"/>
  <c r="H39" i="7"/>
  <c r="M39" i="7" s="1"/>
  <c r="P39" i="7" s="1"/>
  <c r="N39" i="7"/>
  <c r="O39" i="7"/>
  <c r="H40" i="7"/>
  <c r="M40" i="7" s="1"/>
  <c r="P40" i="7" s="1"/>
  <c r="N40" i="7"/>
  <c r="O40" i="7"/>
  <c r="H43" i="7"/>
  <c r="M43" i="7" s="1"/>
  <c r="P43" i="7" s="1"/>
  <c r="N43" i="7"/>
  <c r="O43" i="7"/>
  <c r="H44" i="7"/>
  <c r="M44" i="7" s="1"/>
  <c r="P44" i="7" s="1"/>
  <c r="N44" i="7"/>
  <c r="O44" i="7"/>
  <c r="H45" i="7"/>
  <c r="M45" i="7" s="1"/>
  <c r="P45" i="7" s="1"/>
  <c r="N45" i="7"/>
  <c r="O45" i="7"/>
  <c r="H46" i="7"/>
  <c r="M46" i="7" s="1"/>
  <c r="P46" i="7" s="1"/>
  <c r="N46" i="7"/>
  <c r="O46" i="7"/>
  <c r="H47" i="7"/>
  <c r="M47" i="7" s="1"/>
  <c r="P47" i="7" s="1"/>
  <c r="N47" i="7"/>
  <c r="O47" i="7"/>
  <c r="H48" i="7"/>
  <c r="M48" i="7" s="1"/>
  <c r="P48" i="7" s="1"/>
  <c r="N48" i="7"/>
  <c r="O48" i="7"/>
  <c r="H49" i="7"/>
  <c r="M49" i="7" s="1"/>
  <c r="P49" i="7" s="1"/>
  <c r="N49" i="7"/>
  <c r="O49" i="7"/>
  <c r="H50" i="7"/>
  <c r="M50" i="7" s="1"/>
  <c r="P50" i="7" s="1"/>
  <c r="N50" i="7"/>
  <c r="O50" i="7"/>
  <c r="D56" i="7"/>
  <c r="B59" i="7" l="1"/>
  <c r="B58" i="7"/>
  <c r="B57" i="7" l="1"/>
  <c r="D12" i="11" l="1"/>
  <c r="C12" i="11" s="1"/>
  <c r="B12" i="11" s="1"/>
  <c r="C11" i="11"/>
  <c r="B11" i="11" s="1"/>
  <c r="B9" i="11"/>
  <c r="B10" i="11" s="1"/>
  <c r="B18" i="11"/>
  <c r="C18" i="11" s="1"/>
  <c r="D18" i="11" s="1"/>
  <c r="E18" i="11" s="1"/>
  <c r="C10" i="11" l="1"/>
  <c r="D10" i="11" s="1"/>
  <c r="B21" i="11" s="1"/>
  <c r="B23" i="11" s="1"/>
  <c r="C9" i="11"/>
  <c r="D9" i="11" s="1"/>
  <c r="E13" i="10"/>
  <c r="F13" i="10"/>
  <c r="C24" i="10"/>
  <c r="C22" i="10"/>
  <c r="E10" i="10"/>
  <c r="E11" i="10"/>
  <c r="E12" i="10"/>
  <c r="E15" i="10"/>
  <c r="F20" i="12"/>
  <c r="G20" i="12" s="1"/>
  <c r="F19" i="12"/>
  <c r="G19" i="12" s="1"/>
  <c r="B22" i="11" l="1"/>
  <c r="C21" i="11"/>
  <c r="D21" i="11" s="1"/>
  <c r="E21" i="11" s="1"/>
  <c r="G21" i="12"/>
  <c r="H20" i="12" s="1"/>
  <c r="B40" i="3"/>
  <c r="B41" i="3"/>
  <c r="B42" i="3"/>
  <c r="B43" i="3"/>
  <c r="B53" i="3" s="1"/>
  <c r="B44" i="3"/>
  <c r="B45" i="3"/>
  <c r="B39" i="3"/>
  <c r="C40" i="3"/>
  <c r="C41" i="3"/>
  <c r="C42" i="3"/>
  <c r="C43" i="3"/>
  <c r="C44" i="3"/>
  <c r="C45" i="3"/>
  <c r="C39" i="3"/>
  <c r="H19" i="12" l="1"/>
  <c r="B52" i="3"/>
  <c r="B55" i="3"/>
  <c r="B51" i="3"/>
  <c r="B50" i="3"/>
  <c r="B58" i="3" s="1"/>
  <c r="B49" i="3"/>
  <c r="B54" i="3"/>
  <c r="B59" i="3" l="1"/>
  <c r="C26" i="11"/>
  <c r="C58" i="7" l="1"/>
  <c r="B71" i="7"/>
  <c r="C71" i="7"/>
  <c r="G34" i="9"/>
  <c r="F41" i="9" s="1"/>
  <c r="G33" i="9"/>
  <c r="E38" i="9" s="1"/>
  <c r="G35" i="9"/>
  <c r="D38" i="9" s="1"/>
  <c r="C6" i="9"/>
  <c r="B34" i="9"/>
  <c r="C34" i="9" s="1"/>
  <c r="B46" i="9"/>
  <c r="C46" i="9" s="1"/>
  <c r="G45" i="9"/>
  <c r="D49" i="9" s="1"/>
  <c r="G61" i="9"/>
  <c r="C66" i="9" s="1"/>
  <c r="C5" i="9"/>
  <c r="C33" i="9"/>
  <c r="C45" i="9"/>
  <c r="B3" i="7"/>
  <c r="B6" i="7"/>
  <c r="D6" i="7" s="1"/>
  <c r="F6" i="7" s="1"/>
  <c r="G6" i="7" s="1"/>
  <c r="B7" i="7"/>
  <c r="D7" i="7" s="1"/>
  <c r="F7" i="7" s="1"/>
  <c r="G7" i="7" s="1"/>
  <c r="B5" i="7"/>
  <c r="D5" i="7" s="1"/>
  <c r="F5" i="7" s="1"/>
  <c r="D69" i="7"/>
  <c r="D57" i="7"/>
  <c r="D70" i="7"/>
  <c r="D58" i="7"/>
  <c r="D71" i="7"/>
  <c r="D59" i="7"/>
  <c r="D72" i="7"/>
  <c r="B4" i="7"/>
  <c r="D4" i="7" s="1"/>
  <c r="F4" i="7" s="1"/>
  <c r="B112" i="7" s="1"/>
  <c r="B14" i="1"/>
  <c r="B16" i="16"/>
  <c r="C18" i="16"/>
  <c r="C31" i="16"/>
  <c r="D18" i="16"/>
  <c r="D31" i="16" s="1"/>
  <c r="E18" i="16"/>
  <c r="E31" i="16" s="1"/>
  <c r="F18" i="16"/>
  <c r="F31" i="16"/>
  <c r="C17" i="16"/>
  <c r="C30" i="16" s="1"/>
  <c r="G30" i="16" s="1"/>
  <c r="D17" i="16"/>
  <c r="D30" i="16"/>
  <c r="E30" i="16"/>
  <c r="F17" i="16"/>
  <c r="F30" i="16" s="1"/>
  <c r="B9" i="1"/>
  <c r="C16" i="16"/>
  <c r="C29" i="16" s="1"/>
  <c r="D16" i="16"/>
  <c r="E16" i="16"/>
  <c r="E29" i="16" s="1"/>
  <c r="F16" i="16"/>
  <c r="F29" i="16" s="1"/>
  <c r="D29" i="16"/>
  <c r="B17" i="16"/>
  <c r="B18" i="16"/>
  <c r="C12" i="16"/>
  <c r="H8" i="16"/>
  <c r="I8" i="16"/>
  <c r="C68" i="5"/>
  <c r="C69" i="5" s="1"/>
  <c r="B68" i="5"/>
  <c r="B14" i="12"/>
  <c r="B9" i="12"/>
  <c r="C7" i="9"/>
  <c r="C35" i="9"/>
  <c r="C47" i="9"/>
  <c r="C8" i="9"/>
  <c r="C36" i="9"/>
  <c r="C48" i="9"/>
  <c r="C9" i="9"/>
  <c r="C37" i="9"/>
  <c r="D37" i="9" s="1"/>
  <c r="C49" i="9"/>
  <c r="C10" i="9"/>
  <c r="C38" i="9"/>
  <c r="C50" i="9"/>
  <c r="C11" i="9"/>
  <c r="C39" i="9"/>
  <c r="C51" i="9"/>
  <c r="E39" i="9"/>
  <c r="C12" i="9"/>
  <c r="C40" i="9"/>
  <c r="C52" i="9"/>
  <c r="C13" i="9"/>
  <c r="C41" i="9"/>
  <c r="C53" i="9"/>
  <c r="D15" i="11"/>
  <c r="E15" i="11" s="1"/>
  <c r="D20" i="11"/>
  <c r="E20" i="11" s="1"/>
  <c r="F20" i="11" s="1"/>
  <c r="D22" i="11"/>
  <c r="E22" i="11" s="1"/>
  <c r="F22" i="11" s="1"/>
  <c r="D23" i="11"/>
  <c r="E23" i="11" s="1"/>
  <c r="F23" i="11" s="1"/>
  <c r="D24" i="11"/>
  <c r="E24" i="11" s="1"/>
  <c r="D25" i="11"/>
  <c r="E25" i="11" s="1"/>
  <c r="D19" i="11"/>
  <c r="E19" i="11" s="1"/>
  <c r="F19" i="11" s="1"/>
  <c r="C48" i="10"/>
  <c r="C47" i="10"/>
  <c r="C43" i="10"/>
  <c r="C40" i="10"/>
  <c r="D33" i="10"/>
  <c r="C32" i="10"/>
  <c r="C31" i="10"/>
  <c r="C30" i="10"/>
  <c r="D27" i="10"/>
  <c r="F12" i="10"/>
  <c r="F10" i="10"/>
  <c r="F11" i="10"/>
  <c r="F15" i="10"/>
  <c r="E9" i="10"/>
  <c r="D10" i="10"/>
  <c r="D11" i="10"/>
  <c r="D12" i="10"/>
  <c r="D13" i="10"/>
  <c r="D14" i="10"/>
  <c r="D15" i="10"/>
  <c r="D16" i="10"/>
  <c r="D17" i="10"/>
  <c r="D18" i="10"/>
  <c r="D19" i="10"/>
  <c r="D20" i="10"/>
  <c r="D9" i="10"/>
  <c r="D24" i="10"/>
  <c r="D22" i="10"/>
  <c r="F24" i="10" l="1"/>
  <c r="D42" i="10"/>
  <c r="D45" i="10"/>
  <c r="D41" i="10"/>
  <c r="G5" i="9" s="1"/>
  <c r="E5" i="9" s="1"/>
  <c r="D44" i="10"/>
  <c r="D40" i="9"/>
  <c r="D53" i="9"/>
  <c r="D51" i="9"/>
  <c r="E37" i="9"/>
  <c r="D47" i="9"/>
  <c r="D52" i="9"/>
  <c r="D45" i="9"/>
  <c r="D50" i="9"/>
  <c r="D48" i="9"/>
  <c r="E41" i="9"/>
  <c r="E35" i="9"/>
  <c r="E40" i="9"/>
  <c r="F9" i="10"/>
  <c r="E20" i="10"/>
  <c r="D46" i="9"/>
  <c r="D39" i="9"/>
  <c r="D33" i="9"/>
  <c r="D34" i="9"/>
  <c r="D36" i="9"/>
  <c r="G5" i="7"/>
  <c r="B126" i="7"/>
  <c r="F126" i="7" s="1"/>
  <c r="B19" i="13" s="1"/>
  <c r="B12" i="7"/>
  <c r="D12" i="7"/>
  <c r="F12" i="7" s="1"/>
  <c r="G12" i="7" s="1"/>
  <c r="D13" i="7"/>
  <c r="F13" i="7" s="1"/>
  <c r="G13" i="7" s="1"/>
  <c r="C72" i="7"/>
  <c r="C70" i="7" s="1"/>
  <c r="B130" i="7"/>
  <c r="B13" i="7"/>
  <c r="D26" i="11"/>
  <c r="C113" i="7"/>
  <c r="G113" i="7" s="1"/>
  <c r="G4" i="7"/>
  <c r="E34" i="9"/>
  <c r="F34" i="9"/>
  <c r="C33" i="10"/>
  <c r="F37" i="9"/>
  <c r="D41" i="9"/>
  <c r="C63" i="9"/>
  <c r="F33" i="9"/>
  <c r="C67" i="9"/>
  <c r="F36" i="9"/>
  <c r="G36" i="9"/>
  <c r="E36" i="9"/>
  <c r="D35" i="9"/>
  <c r="E33" i="9"/>
  <c r="F40" i="9"/>
  <c r="C68" i="9"/>
  <c r="C64" i="9"/>
  <c r="F38" i="9"/>
  <c r="C69" i="9"/>
  <c r="C65" i="9"/>
  <c r="F39" i="9"/>
  <c r="G29" i="16"/>
  <c r="D129" i="7"/>
  <c r="H129" i="7" s="1"/>
  <c r="D67" i="14" s="1"/>
  <c r="E67" i="14" s="1"/>
  <c r="G31" i="16"/>
  <c r="D11" i="7"/>
  <c r="F20" i="10"/>
  <c r="F35" i="9"/>
  <c r="C28" i="10"/>
  <c r="B72" i="7"/>
  <c r="B70" i="7" s="1"/>
  <c r="C59" i="7"/>
  <c r="C57" i="7" s="1"/>
  <c r="E26" i="11"/>
  <c r="F24" i="11"/>
  <c r="F25" i="11" s="1"/>
  <c r="B11" i="7"/>
  <c r="D3" i="7"/>
  <c r="F3" i="7" s="1"/>
  <c r="B98" i="7" s="1"/>
  <c r="B119" i="7"/>
  <c r="F119" i="7" s="1"/>
  <c r="B46" i="15" s="1"/>
  <c r="C129" i="7"/>
  <c r="B129" i="7"/>
  <c r="B127" i="7"/>
  <c r="D130" i="7"/>
  <c r="B132" i="7"/>
  <c r="C133" i="7"/>
  <c r="D134" i="7"/>
  <c r="B136" i="7"/>
  <c r="D126" i="7"/>
  <c r="C127" i="7"/>
  <c r="B131" i="7"/>
  <c r="C132" i="7"/>
  <c r="D133" i="7"/>
  <c r="B135" i="7"/>
  <c r="C136" i="7"/>
  <c r="D127" i="7"/>
  <c r="C131" i="7"/>
  <c r="B134" i="7"/>
  <c r="D136" i="7"/>
  <c r="D128" i="7"/>
  <c r="C135" i="7"/>
  <c r="D131" i="7"/>
  <c r="C134" i="7"/>
  <c r="C126" i="7"/>
  <c r="D132" i="7"/>
  <c r="D115" i="7"/>
  <c r="H115" i="7" s="1"/>
  <c r="D55" i="14" s="1"/>
  <c r="E55" i="14" s="1"/>
  <c r="D28" i="10"/>
  <c r="D135" i="7"/>
  <c r="C115" i="7"/>
  <c r="G115" i="7" s="1"/>
  <c r="C55" i="14" s="1"/>
  <c r="C56" i="14" s="1"/>
  <c r="D116" i="7"/>
  <c r="H116" i="7" s="1"/>
  <c r="B118" i="7"/>
  <c r="F118" i="7" s="1"/>
  <c r="B45" i="15" s="1"/>
  <c r="C119" i="7"/>
  <c r="G119" i="7" s="1"/>
  <c r="C47" i="15" s="1"/>
  <c r="D120" i="7"/>
  <c r="H120" i="7" s="1"/>
  <c r="D48" i="15" s="1"/>
  <c r="B122" i="7"/>
  <c r="F122" i="7" s="1"/>
  <c r="B49" i="15" s="1"/>
  <c r="D112" i="7"/>
  <c r="H112" i="7" s="1"/>
  <c r="D34" i="13" s="1"/>
  <c r="E34" i="13" s="1"/>
  <c r="B113" i="7"/>
  <c r="F113" i="7" s="1"/>
  <c r="D113" i="7"/>
  <c r="H113" i="7" s="1"/>
  <c r="B117" i="7"/>
  <c r="F117" i="7" s="1"/>
  <c r="C118" i="7"/>
  <c r="G118" i="7" s="1"/>
  <c r="C46" i="15" s="1"/>
  <c r="D119" i="7"/>
  <c r="H119" i="7" s="1"/>
  <c r="D47" i="15" s="1"/>
  <c r="B121" i="7"/>
  <c r="F121" i="7" s="1"/>
  <c r="B48" i="15" s="1"/>
  <c r="C122" i="7"/>
  <c r="G122" i="7" s="1"/>
  <c r="F112" i="7"/>
  <c r="B34" i="13" s="1"/>
  <c r="C117" i="7"/>
  <c r="G117" i="7" s="1"/>
  <c r="C45" i="15" s="1"/>
  <c r="B120" i="7"/>
  <c r="F120" i="7" s="1"/>
  <c r="B47" i="15" s="1"/>
  <c r="D122" i="7"/>
  <c r="H122" i="7" s="1"/>
  <c r="D118" i="7"/>
  <c r="H118" i="7" s="1"/>
  <c r="D46" i="15" s="1"/>
  <c r="B115" i="7"/>
  <c r="F115" i="7" s="1"/>
  <c r="B55" i="14" s="1"/>
  <c r="B56" i="14" s="1"/>
  <c r="D117" i="7"/>
  <c r="H117" i="7" s="1"/>
  <c r="D45" i="15" s="1"/>
  <c r="C120" i="7"/>
  <c r="G120" i="7" s="1"/>
  <c r="C48" i="15" s="1"/>
  <c r="C112" i="7"/>
  <c r="G112" i="7" s="1"/>
  <c r="C34" i="13" s="1"/>
  <c r="D114" i="7"/>
  <c r="H114" i="7" s="1"/>
  <c r="C121" i="7"/>
  <c r="G121" i="7" s="1"/>
  <c r="C49" i="15" s="1"/>
  <c r="F22" i="10"/>
  <c r="C36" i="10" s="1"/>
  <c r="D36" i="10" s="1"/>
  <c r="C29" i="10"/>
  <c r="D121" i="7"/>
  <c r="H121" i="7" s="1"/>
  <c r="D49" i="15" s="1"/>
  <c r="B133" i="7"/>
  <c r="C62" i="9"/>
  <c r="C61" i="9"/>
  <c r="B15" i="1" l="1"/>
  <c r="B15" i="12"/>
  <c r="B10" i="12"/>
  <c r="B10" i="1"/>
  <c r="B16" i="1"/>
  <c r="B101" i="1" s="1"/>
  <c r="G101" i="1" s="1"/>
  <c r="B15" i="13" s="1"/>
  <c r="B16" i="12"/>
  <c r="B11" i="12"/>
  <c r="C72" i="12" s="1"/>
  <c r="H72" i="12" s="1"/>
  <c r="B36" i="15" s="1"/>
  <c r="B11" i="1"/>
  <c r="G3" i="7"/>
  <c r="D98" i="7"/>
  <c r="B116" i="7"/>
  <c r="F116" i="7" s="1"/>
  <c r="B44" i="15" s="1"/>
  <c r="C110" i="1"/>
  <c r="H110" i="1" s="1"/>
  <c r="C65" i="15" s="1"/>
  <c r="D102" i="1"/>
  <c r="I102" i="1" s="1"/>
  <c r="D24" i="14" s="1"/>
  <c r="E24" i="14" s="1"/>
  <c r="B110" i="1"/>
  <c r="G110" i="1" s="1"/>
  <c r="B65" i="15" s="1"/>
  <c r="C103" i="1"/>
  <c r="H103" i="1" s="1"/>
  <c r="C61" i="14" s="1"/>
  <c r="B103" i="1"/>
  <c r="G103" i="1" s="1"/>
  <c r="B61" i="14" s="1"/>
  <c r="D101" i="1"/>
  <c r="I101" i="1" s="1"/>
  <c r="D15" i="13" s="1"/>
  <c r="E15" i="13" s="1"/>
  <c r="D104" i="1"/>
  <c r="I104" i="1" s="1"/>
  <c r="D106" i="1"/>
  <c r="I106" i="1" s="1"/>
  <c r="D61" i="15" s="1"/>
  <c r="B108" i="1"/>
  <c r="G108" i="1" s="1"/>
  <c r="B63" i="15" s="1"/>
  <c r="B87" i="1"/>
  <c r="G87" i="1" s="1"/>
  <c r="B49" i="14" s="1"/>
  <c r="C105" i="1"/>
  <c r="H105" i="1" s="1"/>
  <c r="C60" i="15" s="1"/>
  <c r="D110" i="1"/>
  <c r="I110" i="1" s="1"/>
  <c r="D65" i="15" s="1"/>
  <c r="B100" i="7"/>
  <c r="F100" i="7" s="1"/>
  <c r="C130" i="7"/>
  <c r="G130" i="7" s="1"/>
  <c r="B104" i="1"/>
  <c r="G104" i="1" s="1"/>
  <c r="D108" i="1"/>
  <c r="I108" i="1" s="1"/>
  <c r="D63" i="15" s="1"/>
  <c r="C108" i="1"/>
  <c r="H108" i="1" s="1"/>
  <c r="C63" i="15" s="1"/>
  <c r="C44" i="10"/>
  <c r="G6" i="9"/>
  <c r="D12" i="9" s="1"/>
  <c r="M36" i="9" s="1"/>
  <c r="N36" i="9" s="1"/>
  <c r="D90" i="1"/>
  <c r="I90" i="1" s="1"/>
  <c r="D29" i="15" s="1"/>
  <c r="D105" i="1"/>
  <c r="I105" i="1" s="1"/>
  <c r="D60" i="15" s="1"/>
  <c r="C114" i="7"/>
  <c r="G114" i="7" s="1"/>
  <c r="C20" i="14" s="1"/>
  <c r="C57" i="14" s="1"/>
  <c r="C128" i="7"/>
  <c r="G128" i="7" s="1"/>
  <c r="B92" i="1"/>
  <c r="G92" i="1" s="1"/>
  <c r="B31" i="15" s="1"/>
  <c r="D93" i="1"/>
  <c r="I93" i="1" s="1"/>
  <c r="D32" i="15" s="1"/>
  <c r="D94" i="1"/>
  <c r="I94" i="1" s="1"/>
  <c r="D33" i="15" s="1"/>
  <c r="C116" i="7"/>
  <c r="G116" i="7" s="1"/>
  <c r="B88" i="1"/>
  <c r="G88" i="1" s="1"/>
  <c r="C85" i="1"/>
  <c r="H85" i="1" s="1"/>
  <c r="C30" i="13" s="1"/>
  <c r="C107" i="1"/>
  <c r="H107" i="1" s="1"/>
  <c r="C62" i="15" s="1"/>
  <c r="B105" i="1"/>
  <c r="G105" i="1" s="1"/>
  <c r="B60" i="15" s="1"/>
  <c r="D85" i="1"/>
  <c r="I85" i="1" s="1"/>
  <c r="D30" i="13" s="1"/>
  <c r="E30" i="13" s="1"/>
  <c r="B106" i="1"/>
  <c r="G106" i="1" s="1"/>
  <c r="B61" i="15" s="1"/>
  <c r="H131" i="7"/>
  <c r="D53" i="15" s="1"/>
  <c r="F135" i="7"/>
  <c r="B56" i="15" s="1"/>
  <c r="H134" i="7"/>
  <c r="D56" i="15" s="1"/>
  <c r="B86" i="1"/>
  <c r="G86" i="1" s="1"/>
  <c r="B16" i="14" s="1"/>
  <c r="B93" i="1"/>
  <c r="G93" i="1" s="1"/>
  <c r="B32" i="15" s="1"/>
  <c r="B90" i="1"/>
  <c r="G90" i="1" s="1"/>
  <c r="B29" i="15" s="1"/>
  <c r="B91" i="1"/>
  <c r="G91" i="1" s="1"/>
  <c r="B30" i="15" s="1"/>
  <c r="G135" i="7"/>
  <c r="C57" i="15" s="1"/>
  <c r="H133" i="7"/>
  <c r="D55" i="15" s="1"/>
  <c r="G133" i="7"/>
  <c r="C55" i="15" s="1"/>
  <c r="B89" i="1"/>
  <c r="G89" i="1" s="1"/>
  <c r="B28" i="15" s="1"/>
  <c r="C56" i="12"/>
  <c r="H56" i="12" s="1"/>
  <c r="B23" i="14" s="1"/>
  <c r="D57" i="12"/>
  <c r="I57" i="12" s="1"/>
  <c r="C60" i="14" s="1"/>
  <c r="E58" i="12"/>
  <c r="J58" i="12" s="1"/>
  <c r="C60" i="12"/>
  <c r="H60" i="12" s="1"/>
  <c r="B69" i="15" s="1"/>
  <c r="D61" i="12"/>
  <c r="I61" i="12" s="1"/>
  <c r="C70" i="15" s="1"/>
  <c r="E62" i="12"/>
  <c r="J62" i="12" s="1"/>
  <c r="D71" i="15" s="1"/>
  <c r="C64" i="12"/>
  <c r="H64" i="12" s="1"/>
  <c r="B73" i="15" s="1"/>
  <c r="E55" i="12"/>
  <c r="J55" i="12" s="1"/>
  <c r="D14" i="13" s="1"/>
  <c r="D56" i="12"/>
  <c r="I56" i="12" s="1"/>
  <c r="C23" i="14" s="1"/>
  <c r="E57" i="12"/>
  <c r="J57" i="12" s="1"/>
  <c r="D60" i="14" s="1"/>
  <c r="C59" i="12"/>
  <c r="H59" i="12" s="1"/>
  <c r="B68" i="15" s="1"/>
  <c r="D60" i="12"/>
  <c r="I60" i="12" s="1"/>
  <c r="C69" i="15" s="1"/>
  <c r="E61" i="12"/>
  <c r="J61" i="12" s="1"/>
  <c r="D70" i="15" s="1"/>
  <c r="C63" i="12"/>
  <c r="H63" i="12" s="1"/>
  <c r="B72" i="15" s="1"/>
  <c r="D64" i="12"/>
  <c r="I64" i="12" s="1"/>
  <c r="C73" i="15" s="1"/>
  <c r="I25" i="15" s="1"/>
  <c r="C55" i="12"/>
  <c r="H55" i="12" s="1"/>
  <c r="B14" i="13" s="1"/>
  <c r="C58" i="12"/>
  <c r="H58" i="12" s="1"/>
  <c r="E60" i="12"/>
  <c r="J60" i="12" s="1"/>
  <c r="D69" i="15" s="1"/>
  <c r="D63" i="12"/>
  <c r="I63" i="12" s="1"/>
  <c r="C72" i="15" s="1"/>
  <c r="C62" i="12"/>
  <c r="H62" i="12" s="1"/>
  <c r="B71" i="15" s="1"/>
  <c r="D58" i="12"/>
  <c r="I58" i="12" s="1"/>
  <c r="C61" i="12"/>
  <c r="H61" i="12" s="1"/>
  <c r="B70" i="15" s="1"/>
  <c r="E63" i="12"/>
  <c r="J63" i="12" s="1"/>
  <c r="D72" i="15" s="1"/>
  <c r="E56" i="12"/>
  <c r="J56" i="12" s="1"/>
  <c r="D23" i="14" s="1"/>
  <c r="D59" i="12"/>
  <c r="I59" i="12" s="1"/>
  <c r="C68" i="15" s="1"/>
  <c r="E64" i="12"/>
  <c r="J64" i="12" s="1"/>
  <c r="D73" i="15" s="1"/>
  <c r="D55" i="12"/>
  <c r="I55" i="12" s="1"/>
  <c r="C14" i="13" s="1"/>
  <c r="C57" i="12"/>
  <c r="H57" i="12" s="1"/>
  <c r="B60" i="14" s="1"/>
  <c r="E59" i="12"/>
  <c r="J59" i="12" s="1"/>
  <c r="D68" i="15" s="1"/>
  <c r="D62" i="12"/>
  <c r="I62" i="12" s="1"/>
  <c r="C71" i="15" s="1"/>
  <c r="C94" i="1"/>
  <c r="H94" i="1" s="1"/>
  <c r="C33" i="15" s="1"/>
  <c r="C37" i="10"/>
  <c r="D37" i="10" s="1"/>
  <c r="D29" i="10"/>
  <c r="H135" i="7"/>
  <c r="D57" i="15" s="1"/>
  <c r="C88" i="1"/>
  <c r="H88" i="1" s="1"/>
  <c r="G126" i="7"/>
  <c r="C19" i="13" s="1"/>
  <c r="H128" i="7"/>
  <c r="H127" i="7"/>
  <c r="G132" i="7"/>
  <c r="C54" i="15" s="1"/>
  <c r="H126" i="7"/>
  <c r="D19" i="13" s="1"/>
  <c r="E19" i="13" s="1"/>
  <c r="F132" i="7"/>
  <c r="B53" i="15" s="1"/>
  <c r="F129" i="7"/>
  <c r="B67" i="14" s="1"/>
  <c r="B68" i="14" s="1"/>
  <c r="D87" i="1"/>
  <c r="I87" i="1" s="1"/>
  <c r="D49" i="14" s="1"/>
  <c r="E49" i="14" s="1"/>
  <c r="D92" i="1"/>
  <c r="I92" i="1" s="1"/>
  <c r="D31" i="15" s="1"/>
  <c r="C101" i="7"/>
  <c r="G101" i="7" s="1"/>
  <c r="B101" i="7"/>
  <c r="F101" i="7" s="1"/>
  <c r="B99" i="7"/>
  <c r="F99" i="7" s="1"/>
  <c r="B102" i="7"/>
  <c r="F102" i="7" s="1"/>
  <c r="C102" i="7"/>
  <c r="G102" i="7" s="1"/>
  <c r="D100" i="7"/>
  <c r="H100" i="7" s="1"/>
  <c r="C103" i="7"/>
  <c r="G103" i="7" s="1"/>
  <c r="D104" i="7"/>
  <c r="H104" i="7" s="1"/>
  <c r="B106" i="7"/>
  <c r="F106" i="7" s="1"/>
  <c r="C107" i="7"/>
  <c r="G107" i="7" s="1"/>
  <c r="C98" i="7"/>
  <c r="G98" i="7" s="1"/>
  <c r="C99" i="7"/>
  <c r="G99" i="7" s="1"/>
  <c r="C100" i="7"/>
  <c r="G100" i="7" s="1"/>
  <c r="D101" i="7"/>
  <c r="D103" i="7"/>
  <c r="H103" i="7" s="1"/>
  <c r="B105" i="7"/>
  <c r="F105" i="7" s="1"/>
  <c r="C106" i="7"/>
  <c r="G106" i="7" s="1"/>
  <c r="D107" i="7"/>
  <c r="H107" i="7" s="1"/>
  <c r="H98" i="7"/>
  <c r="D102" i="7"/>
  <c r="H102" i="7" s="1"/>
  <c r="C105" i="7"/>
  <c r="G105" i="7" s="1"/>
  <c r="B108" i="7"/>
  <c r="F108" i="7" s="1"/>
  <c r="D99" i="7"/>
  <c r="H99" i="7" s="1"/>
  <c r="B107" i="7"/>
  <c r="F107" i="7" s="1"/>
  <c r="B103" i="7"/>
  <c r="F103" i="7" s="1"/>
  <c r="D105" i="7"/>
  <c r="H105" i="7" s="1"/>
  <c r="C108" i="7"/>
  <c r="G108" i="7" s="1"/>
  <c r="D108" i="7"/>
  <c r="H108" i="7" s="1"/>
  <c r="B104" i="7"/>
  <c r="F104" i="7" s="1"/>
  <c r="D106" i="7"/>
  <c r="H106" i="7" s="1"/>
  <c r="C104" i="7"/>
  <c r="G104" i="7" s="1"/>
  <c r="B94" i="1"/>
  <c r="G94" i="1" s="1"/>
  <c r="B33" i="15" s="1"/>
  <c r="D86" i="1"/>
  <c r="I86" i="1" s="1"/>
  <c r="D16" i="14" s="1"/>
  <c r="E16" i="14" s="1"/>
  <c r="B85" i="1"/>
  <c r="G85" i="1" s="1"/>
  <c r="B30" i="13" s="1"/>
  <c r="D88" i="1"/>
  <c r="I88" i="1" s="1"/>
  <c r="C34" i="10"/>
  <c r="F134" i="7"/>
  <c r="B55" i="15" s="1"/>
  <c r="F130" i="7"/>
  <c r="B52" i="15" s="1"/>
  <c r="H132" i="7"/>
  <c r="D54" i="15" s="1"/>
  <c r="G131" i="7"/>
  <c r="C53" i="15" s="1"/>
  <c r="G127" i="7"/>
  <c r="F127" i="7"/>
  <c r="C89" i="1"/>
  <c r="H89" i="1" s="1"/>
  <c r="C28" i="15" s="1"/>
  <c r="C45" i="10"/>
  <c r="C90" i="1"/>
  <c r="H90" i="1" s="1"/>
  <c r="C29" i="15" s="1"/>
  <c r="C87" i="1"/>
  <c r="H87" i="1" s="1"/>
  <c r="C49" i="14" s="1"/>
  <c r="F133" i="7"/>
  <c r="B54" i="15" s="1"/>
  <c r="D69" i="12"/>
  <c r="I69" i="12" s="1"/>
  <c r="C15" i="14" s="1"/>
  <c r="D20" i="14"/>
  <c r="E20" i="14" s="1"/>
  <c r="D44" i="15"/>
  <c r="C91" i="1"/>
  <c r="H91" i="1" s="1"/>
  <c r="C30" i="15" s="1"/>
  <c r="B4" i="1"/>
  <c r="B5" i="12"/>
  <c r="D34" i="10"/>
  <c r="G134" i="7"/>
  <c r="C56" i="15" s="1"/>
  <c r="H136" i="7"/>
  <c r="G136" i="7"/>
  <c r="F131" i="7"/>
  <c r="F136" i="7"/>
  <c r="B57" i="15" s="1"/>
  <c r="H130" i="7"/>
  <c r="G129" i="7"/>
  <c r="C67" i="14" s="1"/>
  <c r="C68" i="14" s="1"/>
  <c r="D89" i="1"/>
  <c r="I89" i="1" s="1"/>
  <c r="D28" i="15" s="1"/>
  <c r="E9" i="9"/>
  <c r="M20" i="9" s="1"/>
  <c r="N20" i="9" s="1"/>
  <c r="E7" i="9"/>
  <c r="M18" i="9" s="1"/>
  <c r="N18" i="9" s="1"/>
  <c r="E11" i="9"/>
  <c r="M22" i="9" s="1"/>
  <c r="N22" i="9" s="1"/>
  <c r="M16" i="9"/>
  <c r="N16" i="9" s="1"/>
  <c r="E6" i="9"/>
  <c r="M17" i="9" s="1"/>
  <c r="N17" i="9" s="1"/>
  <c r="E13" i="9"/>
  <c r="M24" i="9" s="1"/>
  <c r="N24" i="9" s="1"/>
  <c r="E12" i="9"/>
  <c r="M23" i="9" s="1"/>
  <c r="N23" i="9" s="1"/>
  <c r="E8" i="9"/>
  <c r="M19" i="9" s="1"/>
  <c r="N19" i="9" s="1"/>
  <c r="E10" i="9"/>
  <c r="M21" i="9" s="1"/>
  <c r="N21" i="9" s="1"/>
  <c r="F11" i="7"/>
  <c r="G11" i="7" s="1"/>
  <c r="C92" i="1"/>
  <c r="H92" i="1" s="1"/>
  <c r="C31" i="15" s="1"/>
  <c r="D91" i="1"/>
  <c r="I91" i="1" s="1"/>
  <c r="D30" i="15" s="1"/>
  <c r="C93" i="1"/>
  <c r="H93" i="1" s="1"/>
  <c r="C32" i="15" s="1"/>
  <c r="C86" i="1"/>
  <c r="H86" i="1" s="1"/>
  <c r="C16" i="14" s="1"/>
  <c r="C109" i="1" l="1"/>
  <c r="H109" i="1" s="1"/>
  <c r="C64" i="15" s="1"/>
  <c r="C104" i="1"/>
  <c r="H104" i="1" s="1"/>
  <c r="C106" i="1"/>
  <c r="H106" i="1" s="1"/>
  <c r="C61" i="15" s="1"/>
  <c r="C71" i="12"/>
  <c r="H71" i="12" s="1"/>
  <c r="E72" i="12"/>
  <c r="J72" i="12" s="1"/>
  <c r="D36" i="15" s="1"/>
  <c r="C101" i="1"/>
  <c r="H101" i="1" s="1"/>
  <c r="C15" i="13" s="1"/>
  <c r="E76" i="12"/>
  <c r="J76" i="12" s="1"/>
  <c r="D40" i="15" s="1"/>
  <c r="D68" i="12"/>
  <c r="I68" i="12" s="1"/>
  <c r="C29" i="13" s="1"/>
  <c r="C31" i="13" s="1"/>
  <c r="C68" i="12"/>
  <c r="H68" i="12" s="1"/>
  <c r="B29" i="13" s="1"/>
  <c r="D72" i="12"/>
  <c r="I72" i="12" s="1"/>
  <c r="C36" i="15" s="1"/>
  <c r="I12" i="15" s="1"/>
  <c r="E70" i="12"/>
  <c r="J70" i="12" s="1"/>
  <c r="D48" i="14" s="1"/>
  <c r="D50" i="14" s="1"/>
  <c r="E50" i="14" s="1"/>
  <c r="B102" i="1"/>
  <c r="G102" i="1" s="1"/>
  <c r="B24" i="14" s="1"/>
  <c r="B25" i="14" s="1"/>
  <c r="D103" i="1"/>
  <c r="I103" i="1" s="1"/>
  <c r="D61" i="14" s="1"/>
  <c r="E61" i="14" s="1"/>
  <c r="C77" i="12"/>
  <c r="H77" i="12" s="1"/>
  <c r="B41" i="15" s="1"/>
  <c r="C74" i="12"/>
  <c r="H74" i="12" s="1"/>
  <c r="B38" i="15" s="1"/>
  <c r="H14" i="15" s="1"/>
  <c r="E69" i="12"/>
  <c r="J69" i="12" s="1"/>
  <c r="D15" i="14" s="1"/>
  <c r="D17" i="14" s="1"/>
  <c r="E17" i="14" s="1"/>
  <c r="C102" i="1"/>
  <c r="H102" i="1" s="1"/>
  <c r="C24" i="14" s="1"/>
  <c r="C25" i="14" s="1"/>
  <c r="D74" i="12"/>
  <c r="I74" i="12" s="1"/>
  <c r="C38" i="15" s="1"/>
  <c r="I14" i="15" s="1"/>
  <c r="D71" i="12"/>
  <c r="I71" i="12" s="1"/>
  <c r="D77" i="12"/>
  <c r="I77" i="12" s="1"/>
  <c r="C41" i="15" s="1"/>
  <c r="E68" i="12"/>
  <c r="J68" i="12" s="1"/>
  <c r="D29" i="13" s="1"/>
  <c r="E71" i="12"/>
  <c r="J71" i="12" s="1"/>
  <c r="E77" i="12"/>
  <c r="J77" i="12" s="1"/>
  <c r="D41" i="15" s="1"/>
  <c r="C76" i="12"/>
  <c r="H76" i="12" s="1"/>
  <c r="B40" i="15" s="1"/>
  <c r="B107" i="1"/>
  <c r="G107" i="1" s="1"/>
  <c r="B62" i="15" s="1"/>
  <c r="H22" i="15" s="1"/>
  <c r="D107" i="1"/>
  <c r="I107" i="1" s="1"/>
  <c r="D62" i="15" s="1"/>
  <c r="J22" i="15" s="1"/>
  <c r="E75" i="12"/>
  <c r="J75" i="12" s="1"/>
  <c r="D39" i="15" s="1"/>
  <c r="C69" i="12"/>
  <c r="H69" i="12" s="1"/>
  <c r="B15" i="14" s="1"/>
  <c r="D76" i="12"/>
  <c r="I76" i="12" s="1"/>
  <c r="C40" i="15" s="1"/>
  <c r="I16" i="15" s="1"/>
  <c r="E74" i="12"/>
  <c r="J74" i="12" s="1"/>
  <c r="D38" i="15" s="1"/>
  <c r="D109" i="1"/>
  <c r="I109" i="1" s="1"/>
  <c r="D64" i="15" s="1"/>
  <c r="J24" i="15" s="1"/>
  <c r="B109" i="1"/>
  <c r="G109" i="1" s="1"/>
  <c r="B64" i="15" s="1"/>
  <c r="H24" i="15" s="1"/>
  <c r="C73" i="12"/>
  <c r="H73" i="12" s="1"/>
  <c r="B37" i="15" s="1"/>
  <c r="H13" i="15" s="1"/>
  <c r="D75" i="12"/>
  <c r="I75" i="12" s="1"/>
  <c r="C39" i="15" s="1"/>
  <c r="I15" i="15" s="1"/>
  <c r="C75" i="12"/>
  <c r="H75" i="12" s="1"/>
  <c r="B39" i="15" s="1"/>
  <c r="H15" i="15" s="1"/>
  <c r="D73" i="12"/>
  <c r="I73" i="12" s="1"/>
  <c r="C37" i="15" s="1"/>
  <c r="D70" i="12"/>
  <c r="I70" i="12" s="1"/>
  <c r="C48" i="14" s="1"/>
  <c r="C50" i="14" s="1"/>
  <c r="C51" i="14" s="1"/>
  <c r="C70" i="12"/>
  <c r="H70" i="12" s="1"/>
  <c r="B48" i="14" s="1"/>
  <c r="B50" i="14" s="1"/>
  <c r="B51" i="14" s="1"/>
  <c r="E73" i="12"/>
  <c r="J73" i="12" s="1"/>
  <c r="D37" i="15" s="1"/>
  <c r="B16" i="13"/>
  <c r="H23" i="15"/>
  <c r="G8" i="9"/>
  <c r="D11" i="9"/>
  <c r="M35" i="9" s="1"/>
  <c r="N35" i="9" s="1"/>
  <c r="D10" i="9"/>
  <c r="M34" i="9" s="1"/>
  <c r="N34" i="9" s="1"/>
  <c r="D5" i="9"/>
  <c r="M28" i="9" s="1"/>
  <c r="N28" i="9" s="1"/>
  <c r="J23" i="15"/>
  <c r="H21" i="15"/>
  <c r="J16" i="15"/>
  <c r="I20" i="15"/>
  <c r="D8" i="9"/>
  <c r="M32" i="9" s="1"/>
  <c r="N32" i="9" s="1"/>
  <c r="D7" i="9"/>
  <c r="M31" i="9" s="1"/>
  <c r="N31" i="9" s="1"/>
  <c r="D13" i="9"/>
  <c r="M37" i="9" s="1"/>
  <c r="N37" i="9" s="1"/>
  <c r="D6" i="9"/>
  <c r="M29" i="9" s="1"/>
  <c r="N29" i="9" s="1"/>
  <c r="D9" i="9"/>
  <c r="M33" i="9" s="1"/>
  <c r="N33" i="9" s="1"/>
  <c r="C44" i="15"/>
  <c r="J25" i="15"/>
  <c r="J17" i="15"/>
  <c r="C62" i="14"/>
  <c r="C63" i="14" s="1"/>
  <c r="I21" i="15"/>
  <c r="J13" i="15"/>
  <c r="B62" i="14"/>
  <c r="B63" i="14" s="1"/>
  <c r="H25" i="15"/>
  <c r="B31" i="13"/>
  <c r="I24" i="15"/>
  <c r="C16" i="13"/>
  <c r="I23" i="15"/>
  <c r="B114" i="7"/>
  <c r="F114" i="7" s="1"/>
  <c r="B20" i="14" s="1"/>
  <c r="B57" i="14" s="1"/>
  <c r="B128" i="7"/>
  <c r="F128" i="7" s="1"/>
  <c r="B28" i="14" s="1"/>
  <c r="B69" i="14" s="1"/>
  <c r="J20" i="15"/>
  <c r="I22" i="15"/>
  <c r="I17" i="15"/>
  <c r="J21" i="15"/>
  <c r="J12" i="15"/>
  <c r="H20" i="15"/>
  <c r="B17" i="14"/>
  <c r="I13" i="15"/>
  <c r="H12" i="15"/>
  <c r="E15" i="14"/>
  <c r="N104" i="7"/>
  <c r="J104" i="7"/>
  <c r="B21" i="15"/>
  <c r="B86" i="15" s="1"/>
  <c r="O105" i="7"/>
  <c r="K105" i="7"/>
  <c r="C23" i="15"/>
  <c r="C88" i="15" s="1"/>
  <c r="C12" i="14"/>
  <c r="O100" i="7"/>
  <c r="C20" i="15"/>
  <c r="K100" i="7"/>
  <c r="O102" i="7"/>
  <c r="K102" i="7"/>
  <c r="G18" i="9"/>
  <c r="B5" i="1"/>
  <c r="D71" i="1" s="1"/>
  <c r="B6" i="12"/>
  <c r="C45" i="12" s="1"/>
  <c r="D35" i="16"/>
  <c r="D40" i="16" s="1"/>
  <c r="P108" i="7"/>
  <c r="D37" i="16" s="1"/>
  <c r="D42" i="16" s="1"/>
  <c r="L108" i="7"/>
  <c r="D36" i="16" s="1"/>
  <c r="D41" i="16" s="1"/>
  <c r="P102" i="7"/>
  <c r="L102" i="7"/>
  <c r="O99" i="7"/>
  <c r="K99" i="7"/>
  <c r="N102" i="7"/>
  <c r="J102" i="7"/>
  <c r="B20" i="15"/>
  <c r="B85" i="15" s="1"/>
  <c r="D25" i="14"/>
  <c r="E25" i="14" s="1"/>
  <c r="E23" i="14"/>
  <c r="D16" i="13"/>
  <c r="E14" i="13"/>
  <c r="E16" i="13" s="1"/>
  <c r="C28" i="14"/>
  <c r="C69" i="14" s="1"/>
  <c r="C52" i="15"/>
  <c r="E29" i="13"/>
  <c r="E31" i="13" s="1"/>
  <c r="D31" i="13"/>
  <c r="H16" i="15"/>
  <c r="E48" i="14"/>
  <c r="F98" i="7"/>
  <c r="O108" i="7"/>
  <c r="K108" i="7"/>
  <c r="L99" i="7"/>
  <c r="P99" i="7"/>
  <c r="D10" i="13"/>
  <c r="P98" i="7"/>
  <c r="L98" i="7"/>
  <c r="F35" i="16"/>
  <c r="F40" i="16" s="1"/>
  <c r="P103" i="7"/>
  <c r="F37" i="16" s="1"/>
  <c r="F42" i="16" s="1"/>
  <c r="L103" i="7"/>
  <c r="F36" i="16" s="1"/>
  <c r="F41" i="16" s="1"/>
  <c r="D21" i="15"/>
  <c r="D86" i="15" s="1"/>
  <c r="O98" i="7"/>
  <c r="K98" i="7"/>
  <c r="C10" i="13"/>
  <c r="K103" i="7"/>
  <c r="C21" i="15"/>
  <c r="C86" i="15" s="1"/>
  <c r="O103" i="7"/>
  <c r="J99" i="7"/>
  <c r="N99" i="7"/>
  <c r="J15" i="15"/>
  <c r="H17" i="15"/>
  <c r="N103" i="7"/>
  <c r="J103" i="7"/>
  <c r="O106" i="7"/>
  <c r="K106" i="7"/>
  <c r="C24" i="15"/>
  <c r="C89" i="15" s="1"/>
  <c r="N106" i="7"/>
  <c r="B23" i="15"/>
  <c r="B88" i="15" s="1"/>
  <c r="J106" i="7"/>
  <c r="K101" i="7"/>
  <c r="C43" i="14"/>
  <c r="O101" i="7"/>
  <c r="O104" i="7"/>
  <c r="K104" i="7"/>
  <c r="C22" i="15"/>
  <c r="C87" i="15" s="1"/>
  <c r="N107" i="7"/>
  <c r="J107" i="7"/>
  <c r="B24" i="15"/>
  <c r="B89" i="15" s="1"/>
  <c r="N105" i="7"/>
  <c r="J105" i="7"/>
  <c r="B22" i="15"/>
  <c r="B87" i="15" s="1"/>
  <c r="P104" i="7"/>
  <c r="L104" i="7"/>
  <c r="D22" i="15"/>
  <c r="D87" i="15" s="1"/>
  <c r="B12" i="14"/>
  <c r="J100" i="7"/>
  <c r="N100" i="7"/>
  <c r="J14" i="15"/>
  <c r="C17" i="14"/>
  <c r="P106" i="7"/>
  <c r="L106" i="7"/>
  <c r="D24" i="15"/>
  <c r="D89" i="15" s="1"/>
  <c r="E35" i="16"/>
  <c r="E40" i="16" s="1"/>
  <c r="P105" i="7"/>
  <c r="E37" i="16" s="1"/>
  <c r="E42" i="16" s="1"/>
  <c r="D23" i="15"/>
  <c r="D88" i="15" s="1"/>
  <c r="L105" i="7"/>
  <c r="E36" i="16" s="1"/>
  <c r="E41" i="16" s="1"/>
  <c r="N108" i="7"/>
  <c r="J108" i="7"/>
  <c r="B25" i="15"/>
  <c r="B90" i="15" s="1"/>
  <c r="C35" i="16"/>
  <c r="C40" i="16" s="1"/>
  <c r="P107" i="7"/>
  <c r="C37" i="16" s="1"/>
  <c r="C42" i="16" s="1"/>
  <c r="L107" i="7"/>
  <c r="C36" i="16" s="1"/>
  <c r="C41" i="16" s="1"/>
  <c r="D25" i="15"/>
  <c r="D90" i="15" s="1"/>
  <c r="H101" i="7"/>
  <c r="C25" i="15"/>
  <c r="C90" i="15" s="1"/>
  <c r="O107" i="7"/>
  <c r="K107" i="7"/>
  <c r="D12" i="14"/>
  <c r="P100" i="7"/>
  <c r="D20" i="15"/>
  <c r="L100" i="7"/>
  <c r="J101" i="7"/>
  <c r="B43" i="14"/>
  <c r="N101" i="7"/>
  <c r="D28" i="14"/>
  <c r="E28" i="14" s="1"/>
  <c r="D52" i="15"/>
  <c r="E60" i="14"/>
  <c r="D62" i="14"/>
  <c r="E62" i="14" s="1"/>
  <c r="C64" i="14" l="1"/>
  <c r="D72" i="1"/>
  <c r="D73" i="1"/>
  <c r="B75" i="1"/>
  <c r="C42" i="12"/>
  <c r="B4" i="12"/>
  <c r="C85" i="15"/>
  <c r="I85" i="15" s="1"/>
  <c r="B3" i="1"/>
  <c r="H31" i="16" s="1"/>
  <c r="B71" i="1"/>
  <c r="D77" i="1"/>
  <c r="D137" i="1" s="1"/>
  <c r="I137" i="1" s="1"/>
  <c r="B72" i="1"/>
  <c r="D69" i="1"/>
  <c r="B76" i="1"/>
  <c r="B136" i="1" s="1"/>
  <c r="G136" i="1" s="1"/>
  <c r="C71" i="1"/>
  <c r="H71" i="1" s="1"/>
  <c r="C37" i="14" s="1"/>
  <c r="B52" i="14"/>
  <c r="B64" i="14"/>
  <c r="C76" i="1"/>
  <c r="C123" i="1" s="1"/>
  <c r="H123" i="1" s="1"/>
  <c r="D70" i="1"/>
  <c r="D130" i="1" s="1"/>
  <c r="I130" i="1" s="1"/>
  <c r="C75" i="1"/>
  <c r="C135" i="1" s="1"/>
  <c r="H135" i="1" s="1"/>
  <c r="C73" i="1"/>
  <c r="D76" i="1"/>
  <c r="I76" i="1" s="1"/>
  <c r="D75" i="1"/>
  <c r="I75" i="1" s="1"/>
  <c r="B73" i="1"/>
  <c r="B133" i="1" s="1"/>
  <c r="G133" i="1" s="1"/>
  <c r="B77" i="1"/>
  <c r="B137" i="1" s="1"/>
  <c r="G137" i="1" s="1"/>
  <c r="C69" i="1"/>
  <c r="C74" i="1"/>
  <c r="C121" i="1" s="1"/>
  <c r="H121" i="1" s="1"/>
  <c r="C78" i="1"/>
  <c r="C138" i="1" s="1"/>
  <c r="H138" i="1" s="1"/>
  <c r="C70" i="1"/>
  <c r="D74" i="1"/>
  <c r="I74" i="1" s="1"/>
  <c r="B70" i="1"/>
  <c r="B130" i="1" s="1"/>
  <c r="G130" i="1" s="1"/>
  <c r="B78" i="1"/>
  <c r="B138" i="1" s="1"/>
  <c r="G138" i="1" s="1"/>
  <c r="C52" i="14"/>
  <c r="C77" i="1"/>
  <c r="C137" i="1" s="1"/>
  <c r="H137" i="1" s="1"/>
  <c r="C72" i="1"/>
  <c r="C132" i="1" s="1"/>
  <c r="H132" i="1" s="1"/>
  <c r="B74" i="1"/>
  <c r="B134" i="1" s="1"/>
  <c r="G134" i="1" s="1"/>
  <c r="D78" i="1"/>
  <c r="D125" i="1" s="1"/>
  <c r="I125" i="1" s="1"/>
  <c r="B129" i="1"/>
  <c r="G129" i="1" s="1"/>
  <c r="D85" i="15"/>
  <c r="F89" i="15" s="1"/>
  <c r="G40" i="16"/>
  <c r="H40" i="16" s="1"/>
  <c r="D44" i="12"/>
  <c r="I44" i="12" s="1"/>
  <c r="D47" i="12"/>
  <c r="C43" i="12"/>
  <c r="H43" i="12" s="1"/>
  <c r="C48" i="12"/>
  <c r="H48" i="12" s="1"/>
  <c r="E51" i="12"/>
  <c r="E90" i="12" s="1"/>
  <c r="J90" i="12" s="1"/>
  <c r="G41" i="16"/>
  <c r="H41" i="16" s="1"/>
  <c r="D46" i="12"/>
  <c r="D85" i="12" s="1"/>
  <c r="I85" i="12" s="1"/>
  <c r="E48" i="12"/>
  <c r="E87" i="12" s="1"/>
  <c r="J87" i="12" s="1"/>
  <c r="E89" i="15"/>
  <c r="I89" i="15"/>
  <c r="H89" i="15"/>
  <c r="K89" i="15" s="1"/>
  <c r="C84" i="12"/>
  <c r="H84" i="12" s="1"/>
  <c r="H45" i="12"/>
  <c r="B44" i="14"/>
  <c r="G43" i="14"/>
  <c r="G44" i="14" s="1"/>
  <c r="L43" i="14"/>
  <c r="L44" i="14" s="1"/>
  <c r="C44" i="14"/>
  <c r="M43" i="14"/>
  <c r="M44" i="14" s="1"/>
  <c r="H43" i="14"/>
  <c r="H44" i="14" s="1"/>
  <c r="E86" i="15"/>
  <c r="I86" i="15"/>
  <c r="H86" i="15"/>
  <c r="K86" i="15" s="1"/>
  <c r="D26" i="13"/>
  <c r="N10" i="13"/>
  <c r="E10" i="13"/>
  <c r="I10" i="13"/>
  <c r="D133" i="1"/>
  <c r="I133" i="1" s="1"/>
  <c r="D120" i="1"/>
  <c r="I120" i="1" s="1"/>
  <c r="I73" i="1"/>
  <c r="C136" i="1"/>
  <c r="H136" i="1" s="1"/>
  <c r="H76" i="1"/>
  <c r="E90" i="15"/>
  <c r="H90" i="15"/>
  <c r="K90" i="15" s="1"/>
  <c r="I90" i="15"/>
  <c r="H87" i="15"/>
  <c r="K87" i="15" s="1"/>
  <c r="E87" i="15"/>
  <c r="I87" i="15"/>
  <c r="C47" i="12"/>
  <c r="D43" i="12"/>
  <c r="D48" i="12"/>
  <c r="E50" i="12"/>
  <c r="D45" i="12"/>
  <c r="C49" i="12"/>
  <c r="E43" i="12"/>
  <c r="C19" i="9"/>
  <c r="M5" i="9" s="1"/>
  <c r="C20" i="9"/>
  <c r="M6" i="9" s="1"/>
  <c r="C26" i="9"/>
  <c r="M12" i="9" s="1"/>
  <c r="C18" i="9"/>
  <c r="M4" i="9" s="1"/>
  <c r="C23" i="9"/>
  <c r="M9" i="9" s="1"/>
  <c r="C22" i="9"/>
  <c r="M8" i="9" s="1"/>
  <c r="C25" i="9"/>
  <c r="M11" i="9" s="1"/>
  <c r="C24" i="9"/>
  <c r="M10" i="9" s="1"/>
  <c r="C21" i="9"/>
  <c r="M7" i="9" s="1"/>
  <c r="E12" i="14"/>
  <c r="I12" i="14"/>
  <c r="J12" i="14" s="1"/>
  <c r="N12" i="14"/>
  <c r="O12" i="14" s="1"/>
  <c r="G42" i="16"/>
  <c r="H88" i="15"/>
  <c r="K88" i="15" s="1"/>
  <c r="E88" i="15"/>
  <c r="I88" i="15"/>
  <c r="H77" i="1"/>
  <c r="D138" i="1"/>
  <c r="I138" i="1" s="1"/>
  <c r="I78" i="1"/>
  <c r="D131" i="1"/>
  <c r="I131" i="1" s="1"/>
  <c r="D118" i="1"/>
  <c r="I118" i="1" s="1"/>
  <c r="I71" i="1"/>
  <c r="D37" i="14" s="1"/>
  <c r="C50" i="12"/>
  <c r="D51" i="12"/>
  <c r="E49" i="12"/>
  <c r="E45" i="12"/>
  <c r="D49" i="12"/>
  <c r="C44" i="12"/>
  <c r="E47" i="12"/>
  <c r="P101" i="7"/>
  <c r="D43" i="14"/>
  <c r="L101" i="7"/>
  <c r="B10" i="13"/>
  <c r="J98" i="7"/>
  <c r="N98" i="7"/>
  <c r="B132" i="1"/>
  <c r="G132" i="1" s="1"/>
  <c r="G72" i="1"/>
  <c r="B119" i="1"/>
  <c r="G119" i="1" s="1"/>
  <c r="D129" i="1"/>
  <c r="I129" i="1" s="1"/>
  <c r="I69" i="1"/>
  <c r="D116" i="1"/>
  <c r="I116" i="1" s="1"/>
  <c r="B117" i="1"/>
  <c r="G117" i="1" s="1"/>
  <c r="C129" i="1"/>
  <c r="H129" i="1" s="1"/>
  <c r="C116" i="1"/>
  <c r="H116" i="1" s="1"/>
  <c r="H69" i="1"/>
  <c r="B131" i="1"/>
  <c r="G131" i="1" s="1"/>
  <c r="G71" i="1"/>
  <c r="B37" i="14" s="1"/>
  <c r="B118" i="1"/>
  <c r="G118" i="1" s="1"/>
  <c r="I47" i="12"/>
  <c r="D86" i="12"/>
  <c r="I86" i="12" s="1"/>
  <c r="I46" i="12"/>
  <c r="L12" i="14"/>
  <c r="G12" i="14"/>
  <c r="M10" i="13"/>
  <c r="C26" i="13"/>
  <c r="H10" i="13"/>
  <c r="C41" i="13"/>
  <c r="C133" i="1"/>
  <c r="H133" i="1" s="1"/>
  <c r="H73" i="1"/>
  <c r="C120" i="1"/>
  <c r="H120" i="1" s="1"/>
  <c r="B135" i="1"/>
  <c r="G135" i="1" s="1"/>
  <c r="G75" i="1"/>
  <c r="B122" i="1"/>
  <c r="G122" i="1" s="1"/>
  <c r="D132" i="1"/>
  <c r="I132" i="1" s="1"/>
  <c r="I72" i="1"/>
  <c r="D119" i="1"/>
  <c r="I119" i="1" s="1"/>
  <c r="C130" i="1"/>
  <c r="H130" i="1" s="1"/>
  <c r="H70" i="1"/>
  <c r="C117" i="1"/>
  <c r="H117" i="1" s="1"/>
  <c r="C131" i="1"/>
  <c r="H131" i="1" s="1"/>
  <c r="C118" i="1"/>
  <c r="H118" i="1" s="1"/>
  <c r="E44" i="12"/>
  <c r="E42" i="12"/>
  <c r="C46" i="12"/>
  <c r="C51" i="12"/>
  <c r="D42" i="12"/>
  <c r="E46" i="12"/>
  <c r="D50" i="12"/>
  <c r="H12" i="14"/>
  <c r="M12" i="14"/>
  <c r="D135" i="1" l="1"/>
  <c r="I135" i="1" s="1"/>
  <c r="C124" i="1"/>
  <c r="H124" i="1" s="1"/>
  <c r="J48" i="12"/>
  <c r="R48" i="12" s="1"/>
  <c r="D83" i="12"/>
  <c r="I83" i="12" s="1"/>
  <c r="H29" i="16"/>
  <c r="D117" i="1"/>
  <c r="I117" i="1" s="1"/>
  <c r="C134" i="1"/>
  <c r="H134" i="1" s="1"/>
  <c r="H72" i="1"/>
  <c r="R72" i="1" s="1"/>
  <c r="I70" i="1"/>
  <c r="D8" i="14" s="1"/>
  <c r="C119" i="1"/>
  <c r="H119" i="1" s="1"/>
  <c r="R119" i="1" s="1"/>
  <c r="D124" i="1"/>
  <c r="I124" i="1" s="1"/>
  <c r="H74" i="1"/>
  <c r="R74" i="1" s="1"/>
  <c r="I77" i="1"/>
  <c r="H30" i="16"/>
  <c r="D136" i="1"/>
  <c r="I136" i="1" s="1"/>
  <c r="B116" i="1"/>
  <c r="G116" i="1" s="1"/>
  <c r="L116" i="1" s="1"/>
  <c r="G69" i="1"/>
  <c r="L69" i="1" s="1"/>
  <c r="G76" i="1"/>
  <c r="B123" i="1"/>
  <c r="G123" i="1" s="1"/>
  <c r="Q123" i="1" s="1"/>
  <c r="D121" i="1"/>
  <c r="I121" i="1" s="1"/>
  <c r="S121" i="1" s="1"/>
  <c r="D123" i="1"/>
  <c r="I123" i="1" s="1"/>
  <c r="F85" i="15"/>
  <c r="H85" i="15"/>
  <c r="K85" i="15" s="1"/>
  <c r="F86" i="15"/>
  <c r="E85" i="15"/>
  <c r="F88" i="15"/>
  <c r="F90" i="15"/>
  <c r="F87" i="15"/>
  <c r="G45" i="16"/>
  <c r="H45" i="16" s="1"/>
  <c r="G78" i="1"/>
  <c r="Q78" i="1" s="1"/>
  <c r="B125" i="1"/>
  <c r="G125" i="1" s="1"/>
  <c r="L125" i="1" s="1"/>
  <c r="G73" i="1"/>
  <c r="L73" i="1" s="1"/>
  <c r="G70" i="1"/>
  <c r="B8" i="14" s="1"/>
  <c r="B120" i="1"/>
  <c r="G120" i="1" s="1"/>
  <c r="Q120" i="1" s="1"/>
  <c r="D122" i="1"/>
  <c r="I122" i="1" s="1"/>
  <c r="N122" i="1" s="1"/>
  <c r="C87" i="12"/>
  <c r="H87" i="12" s="1"/>
  <c r="C82" i="12"/>
  <c r="H82" i="12" s="1"/>
  <c r="C125" i="1"/>
  <c r="H125" i="1" s="1"/>
  <c r="R125" i="1" s="1"/>
  <c r="C122" i="1"/>
  <c r="H122" i="1" s="1"/>
  <c r="R122" i="1" s="1"/>
  <c r="H75" i="1"/>
  <c r="C14" i="15" s="1"/>
  <c r="G77" i="1"/>
  <c r="Q77" i="1" s="1"/>
  <c r="B124" i="1"/>
  <c r="G124" i="1" s="1"/>
  <c r="L124" i="1" s="1"/>
  <c r="D134" i="1"/>
  <c r="I134" i="1" s="1"/>
  <c r="G74" i="1"/>
  <c r="L74" i="1" s="1"/>
  <c r="H78" i="1"/>
  <c r="C17" i="15" s="1"/>
  <c r="B121" i="1"/>
  <c r="G121" i="1" s="1"/>
  <c r="Q121" i="1" s="1"/>
  <c r="J51" i="12"/>
  <c r="N51" i="12" s="1"/>
  <c r="J89" i="15"/>
  <c r="M46" i="12"/>
  <c r="Q46" i="12"/>
  <c r="M44" i="12"/>
  <c r="Q44" i="12"/>
  <c r="L45" i="12"/>
  <c r="P45" i="12"/>
  <c r="N48" i="12"/>
  <c r="L48" i="12"/>
  <c r="P48" i="12"/>
  <c r="M47" i="12"/>
  <c r="Q47" i="12"/>
  <c r="J90" i="15"/>
  <c r="L43" i="12"/>
  <c r="P43" i="12"/>
  <c r="G45" i="14"/>
  <c r="D89" i="12"/>
  <c r="I89" i="12" s="1"/>
  <c r="I50" i="12"/>
  <c r="M37" i="14"/>
  <c r="M39" i="14" s="1"/>
  <c r="H37" i="14"/>
  <c r="H39" i="14" s="1"/>
  <c r="L122" i="1"/>
  <c r="Q122" i="1"/>
  <c r="H26" i="13"/>
  <c r="M26" i="13"/>
  <c r="L117" i="1"/>
  <c r="Q117" i="1"/>
  <c r="D6" i="13"/>
  <c r="N69" i="1"/>
  <c r="S69" i="1"/>
  <c r="B26" i="13"/>
  <c r="B41" i="13"/>
  <c r="G10" i="13"/>
  <c r="L10" i="13"/>
  <c r="D81" i="12"/>
  <c r="I81" i="12" s="1"/>
  <c r="I42" i="12"/>
  <c r="J44" i="12"/>
  <c r="E83" i="12"/>
  <c r="J83" i="12" s="1"/>
  <c r="M117" i="1"/>
  <c r="R117" i="1"/>
  <c r="N72" i="1"/>
  <c r="S72" i="1"/>
  <c r="M120" i="1"/>
  <c r="R120" i="1"/>
  <c r="R121" i="1"/>
  <c r="M121" i="1"/>
  <c r="B6" i="15"/>
  <c r="R69" i="1"/>
  <c r="C6" i="13"/>
  <c r="M69" i="1"/>
  <c r="S76" i="1"/>
  <c r="D15" i="15"/>
  <c r="N76" i="1"/>
  <c r="Q119" i="1"/>
  <c r="L119" i="1"/>
  <c r="J45" i="12"/>
  <c r="E84" i="12"/>
  <c r="J84" i="12" s="1"/>
  <c r="Q116" i="1"/>
  <c r="N77" i="1"/>
  <c r="S77" i="1"/>
  <c r="D16" i="15"/>
  <c r="H42" i="16"/>
  <c r="M44" i="9"/>
  <c r="N7" i="9"/>
  <c r="M46" i="9"/>
  <c r="N9" i="9"/>
  <c r="M42" i="9"/>
  <c r="N5" i="9"/>
  <c r="E89" i="12"/>
  <c r="J89" i="12" s="1"/>
  <c r="J50" i="12"/>
  <c r="H42" i="12"/>
  <c r="C81" i="12"/>
  <c r="H81" i="12" s="1"/>
  <c r="S73" i="1"/>
  <c r="D12" i="15"/>
  <c r="N73" i="1"/>
  <c r="D13" i="15"/>
  <c r="N74" i="1"/>
  <c r="S74" i="1"/>
  <c r="M45" i="14"/>
  <c r="H51" i="12"/>
  <c r="C90" i="12"/>
  <c r="H90" i="12" s="1"/>
  <c r="C8" i="14"/>
  <c r="M70" i="1"/>
  <c r="R70" i="1"/>
  <c r="L77" i="1"/>
  <c r="C12" i="15"/>
  <c r="R73" i="1"/>
  <c r="M73" i="1"/>
  <c r="C5" i="15"/>
  <c r="M116" i="1"/>
  <c r="R116" i="1"/>
  <c r="S116" i="1"/>
  <c r="N116" i="1"/>
  <c r="L72" i="1"/>
  <c r="Q72" i="1"/>
  <c r="D44" i="14"/>
  <c r="D45" i="14" s="1"/>
  <c r="I43" i="14"/>
  <c r="N43" i="14"/>
  <c r="E43" i="14"/>
  <c r="J47" i="12"/>
  <c r="E86" i="12"/>
  <c r="J86" i="12" s="1"/>
  <c r="J49" i="12"/>
  <c r="E88" i="12"/>
  <c r="J88" i="12" s="1"/>
  <c r="M124" i="1"/>
  <c r="R124" i="1"/>
  <c r="S117" i="1"/>
  <c r="N117" i="1"/>
  <c r="J88" i="15"/>
  <c r="M47" i="9"/>
  <c r="N10" i="9"/>
  <c r="M41" i="9"/>
  <c r="N4" i="9"/>
  <c r="J43" i="12"/>
  <c r="E82" i="12"/>
  <c r="J82" i="12" s="1"/>
  <c r="I48" i="12"/>
  <c r="D87" i="12"/>
  <c r="I87" i="12" s="1"/>
  <c r="J87" i="15"/>
  <c r="S120" i="1"/>
  <c r="N120" i="1"/>
  <c r="J86" i="15"/>
  <c r="H46" i="12"/>
  <c r="C85" i="12"/>
  <c r="H85" i="12" s="1"/>
  <c r="D6" i="15"/>
  <c r="H44" i="12"/>
  <c r="C83" i="12"/>
  <c r="H83" i="12" s="1"/>
  <c r="I51" i="12"/>
  <c r="D90" i="12"/>
  <c r="I90" i="12" s="1"/>
  <c r="I37" i="14"/>
  <c r="J37" i="14" s="1"/>
  <c r="E37" i="14"/>
  <c r="N37" i="14"/>
  <c r="O37" i="14" s="1"/>
  <c r="D17" i="15"/>
  <c r="N78" i="1"/>
  <c r="S78" i="1"/>
  <c r="R77" i="1"/>
  <c r="M77" i="1"/>
  <c r="C16" i="15"/>
  <c r="M48" i="9"/>
  <c r="N11" i="9"/>
  <c r="N12" i="9"/>
  <c r="M49" i="9"/>
  <c r="H49" i="12"/>
  <c r="C88" i="12"/>
  <c r="H88" i="12" s="1"/>
  <c r="I43" i="12"/>
  <c r="D82" i="12"/>
  <c r="I82" i="12" s="1"/>
  <c r="N75" i="1"/>
  <c r="S75" i="1"/>
  <c r="D14" i="15"/>
  <c r="C15" i="15"/>
  <c r="R76" i="1"/>
  <c r="M76" i="1"/>
  <c r="Q76" i="1"/>
  <c r="L76" i="1"/>
  <c r="B15" i="15"/>
  <c r="G46" i="16"/>
  <c r="H46" i="16" s="1"/>
  <c r="J46" i="12"/>
  <c r="E85" i="12"/>
  <c r="J85" i="12" s="1"/>
  <c r="J42" i="12"/>
  <c r="E81" i="12"/>
  <c r="J81" i="12" s="1"/>
  <c r="N119" i="1"/>
  <c r="S119" i="1"/>
  <c r="Q75" i="1"/>
  <c r="B14" i="15"/>
  <c r="L75" i="1"/>
  <c r="C4" i="15"/>
  <c r="B7" i="14"/>
  <c r="C36" i="14"/>
  <c r="G37" i="14"/>
  <c r="G39" i="14" s="1"/>
  <c r="L37" i="14"/>
  <c r="L39" i="14" s="1"/>
  <c r="S123" i="1"/>
  <c r="N123" i="1"/>
  <c r="Q70" i="1"/>
  <c r="I49" i="12"/>
  <c r="D88" i="12"/>
  <c r="I88" i="12" s="1"/>
  <c r="H50" i="12"/>
  <c r="C89" i="12"/>
  <c r="H89" i="12" s="1"/>
  <c r="S125" i="1"/>
  <c r="N125" i="1"/>
  <c r="N124" i="1"/>
  <c r="S124" i="1"/>
  <c r="M45" i="9"/>
  <c r="N8" i="9"/>
  <c r="N6" i="9"/>
  <c r="M43" i="9"/>
  <c r="D84" i="12"/>
  <c r="I84" i="12" s="1"/>
  <c r="I45" i="12"/>
  <c r="H47" i="12"/>
  <c r="C86" i="12"/>
  <c r="H86" i="12" s="1"/>
  <c r="R123" i="1"/>
  <c r="M123" i="1"/>
  <c r="N121" i="1"/>
  <c r="L123" i="1"/>
  <c r="I26" i="13"/>
  <c r="D41" i="13"/>
  <c r="N26" i="13"/>
  <c r="E26" i="13"/>
  <c r="H45" i="14"/>
  <c r="L45" i="14"/>
  <c r="M119" i="1" l="1"/>
  <c r="B12" i="15"/>
  <c r="Q73" i="1"/>
  <c r="M72" i="1"/>
  <c r="S122" i="1"/>
  <c r="Q124" i="1"/>
  <c r="B16" i="15"/>
  <c r="L70" i="1"/>
  <c r="B6" i="13"/>
  <c r="B39" i="13" s="1"/>
  <c r="Q69" i="1"/>
  <c r="N70" i="1"/>
  <c r="S70" i="1"/>
  <c r="Q74" i="1"/>
  <c r="C13" i="15"/>
  <c r="M74" i="1"/>
  <c r="M75" i="1"/>
  <c r="B17" i="15"/>
  <c r="L121" i="1"/>
  <c r="L78" i="1"/>
  <c r="R75" i="1"/>
  <c r="M125" i="1"/>
  <c r="L120" i="1"/>
  <c r="M122" i="1"/>
  <c r="D9" i="15"/>
  <c r="J9" i="15" s="1"/>
  <c r="D82" i="15" s="1"/>
  <c r="Q125" i="1"/>
  <c r="J85" i="15"/>
  <c r="B13" i="15"/>
  <c r="R78" i="1"/>
  <c r="M78" i="1"/>
  <c r="R51" i="12"/>
  <c r="I4" i="15"/>
  <c r="C77" i="15" s="1"/>
  <c r="L51" i="12"/>
  <c r="P51" i="12"/>
  <c r="L44" i="12"/>
  <c r="P44" i="12"/>
  <c r="N45" i="12"/>
  <c r="R45" i="12"/>
  <c r="L50" i="12"/>
  <c r="P50" i="12"/>
  <c r="M48" i="12"/>
  <c r="Q48" i="12"/>
  <c r="N42" i="12"/>
  <c r="R42" i="12"/>
  <c r="M50" i="12"/>
  <c r="Q50" i="12"/>
  <c r="L47" i="12"/>
  <c r="P47" i="12"/>
  <c r="M49" i="12"/>
  <c r="Q49" i="12"/>
  <c r="M43" i="12"/>
  <c r="Q43" i="12"/>
  <c r="N43" i="12"/>
  <c r="R43" i="12"/>
  <c r="L42" i="12"/>
  <c r="P42" i="12"/>
  <c r="M45" i="12"/>
  <c r="Q45" i="12"/>
  <c r="N46" i="12"/>
  <c r="R46" i="12"/>
  <c r="N49" i="12"/>
  <c r="R49" i="12"/>
  <c r="N50" i="12"/>
  <c r="R50" i="12"/>
  <c r="L49" i="12"/>
  <c r="P49" i="12"/>
  <c r="L46" i="12"/>
  <c r="P46" i="12"/>
  <c r="N44" i="12"/>
  <c r="R44" i="12"/>
  <c r="M51" i="12"/>
  <c r="Q51" i="12"/>
  <c r="N47" i="12"/>
  <c r="R47" i="12"/>
  <c r="M42" i="12"/>
  <c r="Q42" i="12"/>
  <c r="Q7" i="14"/>
  <c r="V7" i="14"/>
  <c r="R36" i="14"/>
  <c r="R39" i="14" s="1"/>
  <c r="W36" i="14"/>
  <c r="W39" i="14" s="1"/>
  <c r="B5" i="15"/>
  <c r="M55" i="9"/>
  <c r="N55" i="9" s="1"/>
  <c r="N43" i="9"/>
  <c r="B4" i="15"/>
  <c r="M53" i="9"/>
  <c r="N53" i="9" s="1"/>
  <c r="D42" i="13" s="1"/>
  <c r="N41" i="9"/>
  <c r="D7" i="15"/>
  <c r="J7" i="15" s="1"/>
  <c r="D80" i="15" s="1"/>
  <c r="M8" i="14"/>
  <c r="M40" i="14" s="1"/>
  <c r="H8" i="14"/>
  <c r="H40" i="14" s="1"/>
  <c r="B8" i="15"/>
  <c r="C38" i="14"/>
  <c r="D4" i="15"/>
  <c r="J4" i="15" s="1"/>
  <c r="D77" i="15" s="1"/>
  <c r="C7" i="14"/>
  <c r="H75" i="14" s="1"/>
  <c r="M61" i="9"/>
  <c r="N61" i="9" s="1"/>
  <c r="N49" i="9"/>
  <c r="B36" i="14"/>
  <c r="G75" i="14" s="1"/>
  <c r="D7" i="14"/>
  <c r="M59" i="9"/>
  <c r="N59" i="9" s="1"/>
  <c r="N47" i="9"/>
  <c r="B9" i="15"/>
  <c r="B5" i="13"/>
  <c r="B38" i="13" s="1"/>
  <c r="C5" i="13"/>
  <c r="C38" i="13" s="1"/>
  <c r="E6" i="13"/>
  <c r="D24" i="13"/>
  <c r="E24" i="13" s="1"/>
  <c r="N6" i="13"/>
  <c r="D39" i="13"/>
  <c r="I6" i="13"/>
  <c r="M57" i="9"/>
  <c r="N57" i="9" s="1"/>
  <c r="N45" i="9"/>
  <c r="G8" i="14"/>
  <c r="G40" i="14" s="1"/>
  <c r="L8" i="14"/>
  <c r="L40" i="14" s="1"/>
  <c r="D5" i="13"/>
  <c r="C9" i="15"/>
  <c r="I9" i="15" s="1"/>
  <c r="C82" i="15" s="1"/>
  <c r="J6" i="15"/>
  <c r="D79" i="15" s="1"/>
  <c r="C6" i="15"/>
  <c r="I6" i="15" s="1"/>
  <c r="C79" i="15" s="1"/>
  <c r="D5" i="15"/>
  <c r="J5" i="15" s="1"/>
  <c r="D78" i="15" s="1"/>
  <c r="D8" i="15"/>
  <c r="J8" i="15" s="1"/>
  <c r="D81" i="15" s="1"/>
  <c r="N42" i="9"/>
  <c r="M54" i="9"/>
  <c r="N54" i="9" s="1"/>
  <c r="M56" i="9"/>
  <c r="N56" i="9" s="1"/>
  <c r="N44" i="9"/>
  <c r="H6" i="15"/>
  <c r="B79" i="15" s="1"/>
  <c r="G26" i="13"/>
  <c r="L26" i="13"/>
  <c r="C8" i="15"/>
  <c r="I8" i="15" s="1"/>
  <c r="C81" i="15" s="1"/>
  <c r="D36" i="14"/>
  <c r="C7" i="15"/>
  <c r="I7" i="15" s="1"/>
  <c r="C80" i="15" s="1"/>
  <c r="B9" i="14"/>
  <c r="B7" i="15"/>
  <c r="H7" i="15" s="1"/>
  <c r="B80" i="15" s="1"/>
  <c r="N48" i="9"/>
  <c r="M60" i="9"/>
  <c r="N60" i="9" s="1"/>
  <c r="O43" i="14"/>
  <c r="J43" i="14"/>
  <c r="I5" i="15"/>
  <c r="C78" i="15" s="1"/>
  <c r="M58" i="9"/>
  <c r="N58" i="9" s="1"/>
  <c r="N46" i="9"/>
  <c r="N8" i="14"/>
  <c r="O8" i="14" s="1"/>
  <c r="I8" i="14"/>
  <c r="J8" i="14" s="1"/>
  <c r="E8" i="14"/>
  <c r="M6" i="13"/>
  <c r="C24" i="13"/>
  <c r="H6" i="13"/>
  <c r="C39" i="13"/>
  <c r="H4" i="15" l="1"/>
  <c r="B77" i="15" s="1"/>
  <c r="I77" i="15" s="1"/>
  <c r="G6" i="13"/>
  <c r="H8" i="15"/>
  <c r="B81" i="15" s="1"/>
  <c r="H81" i="15" s="1"/>
  <c r="K81" i="15" s="1"/>
  <c r="H9" i="15"/>
  <c r="B82" i="15" s="1"/>
  <c r="I82" i="15" s="1"/>
  <c r="L6" i="13"/>
  <c r="B24" i="13"/>
  <c r="G24" i="13" s="1"/>
  <c r="H5" i="15"/>
  <c r="B78" i="15" s="1"/>
  <c r="E78" i="15" s="1"/>
  <c r="S36" i="14"/>
  <c r="X36" i="14"/>
  <c r="H79" i="14"/>
  <c r="R7" i="14"/>
  <c r="W7" i="14"/>
  <c r="W40" i="14" s="1"/>
  <c r="S7" i="14"/>
  <c r="X7" i="14"/>
  <c r="Q36" i="14"/>
  <c r="Q39" i="14" s="1"/>
  <c r="Q40" i="14" s="1"/>
  <c r="V36" i="14"/>
  <c r="V39" i="14" s="1"/>
  <c r="V40" i="14" s="1"/>
  <c r="I80" i="15"/>
  <c r="E80" i="15"/>
  <c r="H80" i="15"/>
  <c r="K80" i="15" s="1"/>
  <c r="D30" i="14"/>
  <c r="F81" i="15"/>
  <c r="F82" i="15"/>
  <c r="G79" i="14"/>
  <c r="B38" i="14"/>
  <c r="F77" i="15"/>
  <c r="L9" i="14"/>
  <c r="G9" i="14"/>
  <c r="I79" i="15"/>
  <c r="E79" i="15"/>
  <c r="H79" i="15"/>
  <c r="K79" i="15" s="1"/>
  <c r="F78" i="15"/>
  <c r="E5" i="13"/>
  <c r="D7" i="13"/>
  <c r="D25" i="13" s="1"/>
  <c r="D23" i="13"/>
  <c r="D40" i="13" s="1"/>
  <c r="D43" i="13" s="1"/>
  <c r="O39" i="13" s="1"/>
  <c r="P39" i="13" s="1"/>
  <c r="D38" i="13"/>
  <c r="N24" i="13"/>
  <c r="I24" i="13"/>
  <c r="C7" i="13"/>
  <c r="C23" i="13"/>
  <c r="D9" i="14"/>
  <c r="I75" i="14"/>
  <c r="I79" i="14" s="1"/>
  <c r="E7" i="14"/>
  <c r="C9" i="14"/>
  <c r="R40" i="14"/>
  <c r="H38" i="14"/>
  <c r="C39" i="14"/>
  <c r="M38" i="14"/>
  <c r="F80" i="15"/>
  <c r="M24" i="13"/>
  <c r="H24" i="13"/>
  <c r="B7" i="13"/>
  <c r="E81" i="15"/>
  <c r="E77" i="15"/>
  <c r="E36" i="14"/>
  <c r="D38" i="14"/>
  <c r="F79" i="15"/>
  <c r="H77" i="15" l="1"/>
  <c r="K77" i="15" s="1"/>
  <c r="L24" i="13"/>
  <c r="I81" i="15"/>
  <c r="J81" i="15" s="1"/>
  <c r="H82" i="15"/>
  <c r="K82" i="15" s="1"/>
  <c r="E82" i="15"/>
  <c r="H78" i="15"/>
  <c r="K78" i="15" s="1"/>
  <c r="I78" i="15"/>
  <c r="G80" i="14"/>
  <c r="B84" i="14"/>
  <c r="C75" i="14"/>
  <c r="G76" i="14"/>
  <c r="Y7" i="14"/>
  <c r="T7" i="14"/>
  <c r="Y36" i="14"/>
  <c r="T36" i="14"/>
  <c r="I9" i="14"/>
  <c r="J9" i="14" s="1"/>
  <c r="D75" i="14"/>
  <c r="D79" i="14" s="1"/>
  <c r="N9" i="14"/>
  <c r="O9" i="14" s="1"/>
  <c r="E9" i="14"/>
  <c r="C40" i="13"/>
  <c r="C43" i="13" s="1"/>
  <c r="C25" i="13"/>
  <c r="E23" i="13"/>
  <c r="E25" i="13" s="1"/>
  <c r="E7" i="13"/>
  <c r="J79" i="15"/>
  <c r="B39" i="14"/>
  <c r="B75" i="14" s="1"/>
  <c r="G38" i="14"/>
  <c r="L38" i="14"/>
  <c r="E38" i="14"/>
  <c r="I38" i="14"/>
  <c r="J38" i="14" s="1"/>
  <c r="D39" i="14"/>
  <c r="D40" i="14" s="1"/>
  <c r="N38" i="14"/>
  <c r="O38" i="14" s="1"/>
  <c r="B40" i="13"/>
  <c r="B43" i="13" s="1"/>
  <c r="B25" i="13"/>
  <c r="H9" i="14"/>
  <c r="M9" i="14"/>
  <c r="M75" i="14"/>
  <c r="M79" i="14"/>
  <c r="C79" i="14"/>
  <c r="J80" i="15"/>
  <c r="J77" i="15" l="1"/>
  <c r="J82" i="15"/>
  <c r="J78" i="15"/>
  <c r="B76" i="14"/>
  <c r="L75" i="14"/>
  <c r="B79" i="14"/>
  <c r="B80" i="14" s="1"/>
  <c r="L79" i="14"/>
  <c r="N75" i="14"/>
  <c r="N79" i="14"/>
  <c r="G81" i="14"/>
  <c r="G82" i="14" s="1"/>
  <c r="L80" i="14" l="1"/>
  <c r="L76" i="14"/>
  <c r="B77" i="14"/>
  <c r="B81" i="14"/>
  <c r="L81" i="14" l="1"/>
  <c r="L82" i="14" s="1"/>
</calcChain>
</file>

<file path=xl/sharedStrings.xml><?xml version="1.0" encoding="utf-8"?>
<sst xmlns="http://schemas.openxmlformats.org/spreadsheetml/2006/main" count="1770" uniqueCount="549">
  <si>
    <t>Gasoline Vehicle: Gasoline</t>
  </si>
  <si>
    <t>MJ/mile or g/mile</t>
  </si>
  <si>
    <t>MJ/MJ or g/MJ</t>
  </si>
  <si>
    <t>Item</t>
  </si>
  <si>
    <t>Feedstock</t>
  </si>
  <si>
    <t>Fuel</t>
  </si>
  <si>
    <t>Vehicle Operation</t>
  </si>
  <si>
    <t>Total</t>
  </si>
  <si>
    <t xml:space="preserve">Total Energy </t>
  </si>
  <si>
    <t>CO2 (w/ C in VOC &amp; CO)</t>
  </si>
  <si>
    <t>CH4</t>
  </si>
  <si>
    <t>N2O</t>
  </si>
  <si>
    <t>GHGs</t>
  </si>
  <si>
    <t>VOC: Total</t>
  </si>
  <si>
    <t>CO: Total</t>
  </si>
  <si>
    <t>NOx: Total</t>
  </si>
  <si>
    <t>PM10: Total</t>
  </si>
  <si>
    <t>PM2.5: Total</t>
  </si>
  <si>
    <t>SOx: Total</t>
  </si>
  <si>
    <t>Gasoline Vehicle: Gasoline (light trucks 1)</t>
  </si>
  <si>
    <t>Annual barrels (2012)</t>
  </si>
  <si>
    <t>% of total</t>
  </si>
  <si>
    <t>sum</t>
  </si>
  <si>
    <t>Algeria</t>
  </si>
  <si>
    <t>Angola</t>
  </si>
  <si>
    <t>Domestic</t>
  </si>
  <si>
    <t>Iraq</t>
  </si>
  <si>
    <t>Canada</t>
  </si>
  <si>
    <t>Kuwait</t>
  </si>
  <si>
    <t>Mexico</t>
  </si>
  <si>
    <t>Nigeris</t>
  </si>
  <si>
    <t>Middle East</t>
  </si>
  <si>
    <t>Suadi Arabia</t>
  </si>
  <si>
    <t>Latin America</t>
  </si>
  <si>
    <t>Venezuela</t>
  </si>
  <si>
    <t>Africa</t>
  </si>
  <si>
    <t>Brazil</t>
  </si>
  <si>
    <t>Other</t>
  </si>
  <si>
    <t>Colombia</t>
  </si>
  <si>
    <t>Russia</t>
  </si>
  <si>
    <t>Annual Barrels (2012)</t>
  </si>
  <si>
    <t>SAUDI ARABIA</t>
  </si>
  <si>
    <t>ECUADOR</t>
  </si>
  <si>
    <t>IRAQ</t>
  </si>
  <si>
    <t>COLOMBIA</t>
  </si>
  <si>
    <t>ANGOLA</t>
  </si>
  <si>
    <t>CANADA</t>
  </si>
  <si>
    <t>BRAZIL</t>
  </si>
  <si>
    <t>RUSSIA</t>
  </si>
  <si>
    <t>KUWAIT</t>
  </si>
  <si>
    <t>PERU</t>
  </si>
  <si>
    <t>VENEZUELA</t>
  </si>
  <si>
    <t>OMAN</t>
  </si>
  <si>
    <t>ALGERIA</t>
  </si>
  <si>
    <t>OTHERS</t>
  </si>
  <si>
    <t>Canada &amp; Mexico</t>
  </si>
  <si>
    <t>offshore countries</t>
  </si>
  <si>
    <t>heavy</t>
  </si>
  <si>
    <t>medium</t>
  </si>
  <si>
    <t>trips/day</t>
  </si>
  <si>
    <t>trips/yr</t>
  </si>
  <si>
    <t>Europe</t>
  </si>
  <si>
    <t>Japan</t>
  </si>
  <si>
    <t>Other Countries</t>
  </si>
  <si>
    <t>South Korea</t>
  </si>
  <si>
    <t>US-Great Lakes</t>
  </si>
  <si>
    <t>US-Midwest</t>
  </si>
  <si>
    <t>US-New England</t>
  </si>
  <si>
    <t>US-South</t>
  </si>
  <si>
    <t>US-Southeast</t>
  </si>
  <si>
    <t>US-Southwest</t>
  </si>
  <si>
    <t>Total energy</t>
  </si>
  <si>
    <t>g/MJ</t>
  </si>
  <si>
    <t>VOC</t>
  </si>
  <si>
    <t>CO</t>
  </si>
  <si>
    <t>NOx</t>
  </si>
  <si>
    <t>PM10</t>
  </si>
  <si>
    <t>PM2.5</t>
  </si>
  <si>
    <t>SOx</t>
  </si>
  <si>
    <t>Alaska</t>
  </si>
  <si>
    <t>US 48 states</t>
  </si>
  <si>
    <t>canada &amp; mexico</t>
  </si>
  <si>
    <t>mode</t>
  </si>
  <si>
    <t>miles</t>
  </si>
  <si>
    <t>pipeline</t>
  </si>
  <si>
    <t>CO2</t>
  </si>
  <si>
    <t xml:space="preserve">conversion: </t>
  </si>
  <si>
    <t>MJ/year</t>
  </si>
  <si>
    <t>PJ/year</t>
  </si>
  <si>
    <t>MJ/Btu</t>
  </si>
  <si>
    <t>ethanol</t>
  </si>
  <si>
    <t>MJ/mmBTU</t>
  </si>
  <si>
    <t>from Midwest</t>
  </si>
  <si>
    <t>From AZ</t>
  </si>
  <si>
    <t>MJ/day</t>
  </si>
  <si>
    <t>gal/day</t>
  </si>
  <si>
    <t>VO</t>
  </si>
  <si>
    <t>ethanol from AZ</t>
  </si>
  <si>
    <t>total miles per year</t>
  </si>
  <si>
    <t>Gasoline Vehicle: Gasoline (passenger car)</t>
  </si>
  <si>
    <t>passenger cars</t>
  </si>
  <si>
    <t>light duty trucks 2 (6001-8,500 lbs)</t>
  </si>
  <si>
    <t>Inbound trips</t>
  </si>
  <si>
    <t>Outbound trips</t>
  </si>
  <si>
    <t>light duty trucks 2</t>
  </si>
  <si>
    <t>MJ/yr or g/yr</t>
  </si>
  <si>
    <t>miles/year</t>
  </si>
  <si>
    <t>heavy trucks internal</t>
  </si>
  <si>
    <t>medium trucks internal</t>
  </si>
  <si>
    <t>light trucks internal</t>
  </si>
  <si>
    <t>Internal VMT (heavy, medium, light)</t>
  </si>
  <si>
    <t>*from MAG,  heavy trips * pkDistance</t>
  </si>
  <si>
    <t>*Freight Analysis Network by tons of freight 2007, trips from MAG</t>
  </si>
  <si>
    <t>*from MAG,  medium trips * pkDistance</t>
  </si>
  <si>
    <t>*from MAG,  other_ trips * pkDistance</t>
  </si>
  <si>
    <t>*assumes 5mpg</t>
  </si>
  <si>
    <t>*assumes 8mpg</t>
  </si>
  <si>
    <t>*assumes 10mpg</t>
  </si>
  <si>
    <t>MJ per BTU</t>
  </si>
  <si>
    <t>Diesel</t>
  </si>
  <si>
    <t>MJ/gal</t>
  </si>
  <si>
    <t xml:space="preserve">Inbound heavy trucks </t>
  </si>
  <si>
    <t xml:space="preserve">Outbound heavy trucks </t>
  </si>
  <si>
    <t>HHD</t>
  </si>
  <si>
    <t>MHD</t>
  </si>
  <si>
    <t>MJ</t>
  </si>
  <si>
    <t>g</t>
  </si>
  <si>
    <t>CO2e</t>
  </si>
  <si>
    <t>g/mmBTU</t>
  </si>
  <si>
    <t>(g/mmBTU)</t>
  </si>
  <si>
    <t>HHD Truck</t>
  </si>
  <si>
    <t>MHD Truck</t>
  </si>
  <si>
    <t>g/BTU</t>
  </si>
  <si>
    <t>Internal ONLY (PJ/year)</t>
  </si>
  <si>
    <t>Inbound MJ/year</t>
  </si>
  <si>
    <t>Outbound MJ/year</t>
  </si>
  <si>
    <t>*uses HHD truck upstream numbers</t>
  </si>
  <si>
    <t xml:space="preserve">*uses heavy truck use factors </t>
  </si>
  <si>
    <t>feedstock  to VO ratio (per tonne mile)</t>
  </si>
  <si>
    <t>fuel  to VO ratio (per tonne mile)</t>
  </si>
  <si>
    <t>internal car miles from mag</t>
  </si>
  <si>
    <t>total VMT for all cars  each year</t>
  </si>
  <si>
    <t>total surveyed vehicles Maricopa/ Pinal Counties NTS 2009</t>
  </si>
  <si>
    <t># of vehicles</t>
  </si>
  <si>
    <t>Automobile/car/stationwagon</t>
  </si>
  <si>
    <t>van</t>
  </si>
  <si>
    <t>SUV</t>
  </si>
  <si>
    <t>Pickup</t>
  </si>
  <si>
    <t>Other truck</t>
  </si>
  <si>
    <t>RV</t>
  </si>
  <si>
    <t>Motorcycle</t>
  </si>
  <si>
    <t>Golfcart</t>
  </si>
  <si>
    <t xml:space="preserve">Other </t>
  </si>
  <si>
    <t>Don't know</t>
  </si>
  <si>
    <t>Refused</t>
  </si>
  <si>
    <t>category 1 (passenger cars)</t>
  </si>
  <si>
    <t>category 2 (light duty truck 1  &lt;6,000 lbs)</t>
  </si>
  <si>
    <t>category 3 (light duty trucks 2  &gt;6,000 &amp; &lt;8500 lbs)</t>
  </si>
  <si>
    <t>MAG (GREET cat 1)</t>
  </si>
  <si>
    <t>MAG (GREET cat 3)</t>
  </si>
  <si>
    <t>MAG other_Trucks (FHWA Class 3: pickups, panels, vans)</t>
  </si>
  <si>
    <t>MAG medium_Trucks (FWHA Classes 5-7: Single Unit with 2, 3 or 4 or more axles)</t>
  </si>
  <si>
    <t>MAG heavy Trucks  (FWHA Classes 8-13, Single and Multi-Trailer with 3,4,5, or 6 Axles)</t>
  </si>
  <si>
    <t>MAG ALL Trucks</t>
  </si>
  <si>
    <t>miles per car (GREET cat 1)</t>
  </si>
  <si>
    <t>miles per light truck (GRRET cat 3)</t>
  </si>
  <si>
    <t>miles/day</t>
  </si>
  <si>
    <t>cars</t>
  </si>
  <si>
    <t>trucks</t>
  </si>
  <si>
    <t>Inbound</t>
  </si>
  <si>
    <t>Outbound</t>
  </si>
  <si>
    <t>diesel</t>
  </si>
  <si>
    <t>gasoline</t>
  </si>
  <si>
    <t>NHTS code</t>
  </si>
  <si>
    <t>%</t>
  </si>
  <si>
    <t>Btu/gal</t>
  </si>
  <si>
    <t>Gasoline blendstock</t>
  </si>
  <si>
    <t>Low-sulfur diesel</t>
  </si>
  <si>
    <t>Ethanol</t>
  </si>
  <si>
    <t>Gasoline</t>
  </si>
  <si>
    <t>Input</t>
  </si>
  <si>
    <t>% from TX/CA</t>
  </si>
  <si>
    <t>totals</t>
  </si>
  <si>
    <t>ethanol from midwest</t>
  </si>
  <si>
    <t>TRUCKS distance (miles)</t>
  </si>
  <si>
    <t>Source</t>
  </si>
  <si>
    <t>gallons of diesel/year</t>
  </si>
  <si>
    <t>rail</t>
  </si>
  <si>
    <t>Default except US Terminal to Bulk Terminal</t>
  </si>
  <si>
    <t>(1.5 oil sands, 1.5 conventional)</t>
  </si>
  <si>
    <t>BtOH FFV: BtOH100, Corn</t>
  </si>
  <si>
    <t>passenger car</t>
  </si>
  <si>
    <t>PJ/year or Gg/year</t>
  </si>
  <si>
    <t>MJ/year or g/yr</t>
  </si>
  <si>
    <t>PJ/yr or Gg/yr</t>
  </si>
  <si>
    <t>PJ/year or Gg/yr CA</t>
  </si>
  <si>
    <t>PJ/year or Gg/yr TX</t>
  </si>
  <si>
    <t>PJ/year or Gg/yr</t>
  </si>
  <si>
    <t>PJ/year or Gg CA</t>
  </si>
  <si>
    <t>feedstock</t>
  </si>
  <si>
    <t>fuel</t>
  </si>
  <si>
    <t>vehicle operation</t>
  </si>
  <si>
    <t>TOTAL ENERGY (PJ/year)</t>
  </si>
  <si>
    <t>na</t>
  </si>
  <si>
    <t>from AZ</t>
  </si>
  <si>
    <t>total</t>
  </si>
  <si>
    <t>*note:  multiplied results by .9 to account for ethanol</t>
  </si>
  <si>
    <t>*note: ethanol assumed blended (no multiplication factor)</t>
  </si>
  <si>
    <t>Manufacturing</t>
  </si>
  <si>
    <t>E&amp;G blend</t>
  </si>
  <si>
    <t>Inbound cars</t>
  </si>
  <si>
    <t>Inbound HDVs</t>
  </si>
  <si>
    <t>Outbound cars</t>
  </si>
  <si>
    <t>Outbound HDVs</t>
  </si>
  <si>
    <t>Gg/yr CO2</t>
  </si>
  <si>
    <t>Internal LDVs</t>
  </si>
  <si>
    <t>Inbound LDVs</t>
  </si>
  <si>
    <t>Outbound LDVs</t>
  </si>
  <si>
    <t>Internal HDVs</t>
  </si>
  <si>
    <t>Inbound- Gasoline LDVs</t>
  </si>
  <si>
    <t>Inbound- Ethanol LDVs</t>
  </si>
  <si>
    <t>Inbound- Diesel HDVs</t>
  </si>
  <si>
    <t>Outbound- Diesel HDVs</t>
  </si>
  <si>
    <t>Outbound- Gasoline LDVs</t>
  </si>
  <si>
    <t>Outbound- Ethanol LDVs</t>
  </si>
  <si>
    <t>Gasoline Vehicle: CG and RFG, Conventional Material</t>
  </si>
  <si>
    <t>Vehicle Cycle</t>
  </si>
  <si>
    <t>CO2 (VOC, CO, CO2)</t>
  </si>
  <si>
    <t xml:space="preserve">Lifetime miles: </t>
  </si>
  <si>
    <t>Heavy Trucks</t>
  </si>
  <si>
    <t>for total truck miles from MAG</t>
  </si>
  <si>
    <t>Total Energy</t>
  </si>
  <si>
    <t>Lifetime miles:</t>
  </si>
  <si>
    <t>Medium Trucks</t>
  </si>
  <si>
    <t>per mile</t>
  </si>
  <si>
    <t>Light Trucks (class 3)</t>
  </si>
  <si>
    <t>1) Well-to-Pump, Vehicle Cycle and Vehicle Operation Energy Use and Emissions: MJ or g per mile</t>
  </si>
  <si>
    <t>for all miles</t>
  </si>
  <si>
    <t>All miles Pickups</t>
  </si>
  <si>
    <t>internal light truck miles from MAG</t>
  </si>
  <si>
    <t>total VMT for all pickups each year</t>
  </si>
  <si>
    <t>medium truck miles from MAG</t>
  </si>
  <si>
    <t>other truck  miles from MAG</t>
  </si>
  <si>
    <t>Inbound car trip miles</t>
  </si>
  <si>
    <t>light trucks 2</t>
  </si>
  <si>
    <t>outbound car trip miles</t>
  </si>
  <si>
    <t>Inbound truck trip miles</t>
  </si>
  <si>
    <t>Outbound truck trip miles</t>
  </si>
  <si>
    <t>interntal  truck miles</t>
  </si>
  <si>
    <t>total heavy trucks VMT</t>
  </si>
  <si>
    <t>PJ</t>
  </si>
  <si>
    <t>Gg</t>
  </si>
  <si>
    <t>MJ or g</t>
  </si>
  <si>
    <t>PJ or Gg</t>
  </si>
  <si>
    <t>All car miles inbound</t>
  </si>
  <si>
    <t>PJ or GG</t>
  </si>
  <si>
    <t>outbound (heavy)</t>
  </si>
  <si>
    <t>inbound (heavy)</t>
  </si>
  <si>
    <t xml:space="preserve">Inbound </t>
  </si>
  <si>
    <t xml:space="preserve">Outbound </t>
  </si>
  <si>
    <t xml:space="preserve">Internal &amp; Outbound </t>
  </si>
  <si>
    <t>inbound</t>
  </si>
  <si>
    <t>outbound</t>
  </si>
  <si>
    <t xml:space="preserve">All car miles internal </t>
  </si>
  <si>
    <t>internal</t>
  </si>
  <si>
    <t>units</t>
  </si>
  <si>
    <t>internal and outbound</t>
  </si>
  <si>
    <t>C</t>
  </si>
  <si>
    <t>total gallons</t>
  </si>
  <si>
    <t>MJ/mile</t>
  </si>
  <si>
    <t>Inbound AZ CBG</t>
  </si>
  <si>
    <t>Outbound AZ CBG</t>
  </si>
  <si>
    <t>total AZCBG</t>
  </si>
  <si>
    <t>total diesel</t>
  </si>
  <si>
    <t>%indirect</t>
  </si>
  <si>
    <t>% of VO emissions</t>
  </si>
  <si>
    <t>Number</t>
  </si>
  <si>
    <t>NH3</t>
  </si>
  <si>
    <t>PM25</t>
  </si>
  <si>
    <t>SO2</t>
  </si>
  <si>
    <t>NOX</t>
  </si>
  <si>
    <t>fips</t>
  </si>
  <si>
    <t>Type</t>
  </si>
  <si>
    <t>Maricopa County</t>
  </si>
  <si>
    <t>Los Angeles County</t>
  </si>
  <si>
    <t>Area</t>
  </si>
  <si>
    <t>El Paso County</t>
  </si>
  <si>
    <t>short ton</t>
  </si>
  <si>
    <t>tonnes</t>
  </si>
  <si>
    <t>kg</t>
  </si>
  <si>
    <t>Phoneix (Internal) operation</t>
  </si>
  <si>
    <t>Los Angeles refining</t>
  </si>
  <si>
    <t>El Paso refining</t>
  </si>
  <si>
    <t>N20</t>
  </si>
  <si>
    <t>CO2e (GHG)</t>
  </si>
  <si>
    <t>PER MILE</t>
  </si>
  <si>
    <t>Gg/yr CH4</t>
  </si>
  <si>
    <t>Gg/yr CH5</t>
  </si>
  <si>
    <t>Gg/yr CH6</t>
  </si>
  <si>
    <t>Intracity LDVs (CBG)</t>
  </si>
  <si>
    <t xml:space="preserve">TOTAL </t>
  </si>
  <si>
    <t>vehicle manufacturing</t>
  </si>
  <si>
    <t>CO2 e</t>
  </si>
  <si>
    <t>CO2 and CH4 total</t>
  </si>
  <si>
    <t>fuel per tonne mile ratio applied to per MJ</t>
  </si>
  <si>
    <t xml:space="preserve">vehicle cycle to VO ratio (per tonne mile) </t>
  </si>
  <si>
    <t>feedstock per tonne mile ratio applied to per MJ</t>
  </si>
  <si>
    <t>vehicle cycle per ton mile ration applied to per MJ</t>
  </si>
  <si>
    <t xml:space="preserve"> MJ/mile or g/mile</t>
  </si>
  <si>
    <t>*includes assembly, maintainence, disposal (CH4 data not available)</t>
  </si>
  <si>
    <t>kWh =</t>
  </si>
  <si>
    <t xml:space="preserve">fuel </t>
  </si>
  <si>
    <t>Intra-city</t>
  </si>
  <si>
    <t>Total upstream emissions (no sinks)</t>
  </si>
  <si>
    <t>Total upstream emissions (withsinks)</t>
  </si>
  <si>
    <t>difference</t>
  </si>
  <si>
    <t>CBG</t>
  </si>
  <si>
    <t>Phoenix total</t>
  </si>
  <si>
    <t>% increase</t>
  </si>
  <si>
    <t>total ethanol</t>
  </si>
  <si>
    <t>total upstream CO2e</t>
  </si>
  <si>
    <t>****All values in $2000 per US short ton.</t>
  </si>
  <si>
    <t>Region</t>
  </si>
  <si>
    <t>Conversion to $2000 per Gg</t>
  </si>
  <si>
    <t>Marginal Damage Costs for Each Region</t>
  </si>
  <si>
    <t>Marginal Damage Costs  Converted to $2000 per Gg</t>
  </si>
  <si>
    <t>LDV Results</t>
  </si>
  <si>
    <t>Total Emissions for Intracity LDVs</t>
  </si>
  <si>
    <t>Total Emissions for intracity HDVs</t>
  </si>
  <si>
    <t>HDV Results</t>
  </si>
  <si>
    <t>Non-Phoenix total</t>
  </si>
  <si>
    <t>GREET Categories</t>
  </si>
  <si>
    <t>CA IMPORTS</t>
  </si>
  <si>
    <t>TX IMPORTS</t>
  </si>
  <si>
    <t>CA &amp; TX IMPORTS</t>
  </si>
  <si>
    <t>CA (60%)</t>
  </si>
  <si>
    <t>TX (40%)</t>
  </si>
  <si>
    <t xml:space="preserve">**percentages based on capacity of pipelines </t>
  </si>
  <si>
    <t>Weighted by source</t>
  </si>
  <si>
    <t>Rounded</t>
  </si>
  <si>
    <t>TOTAL</t>
  </si>
  <si>
    <t>Intracity LDVs</t>
  </si>
  <si>
    <t>Intracity and Outbound</t>
  </si>
  <si>
    <t>Intracity HDVs</t>
  </si>
  <si>
    <t>FROM CA</t>
  </si>
  <si>
    <t>FROM TX</t>
  </si>
  <si>
    <t>FROM MIDWEST</t>
  </si>
  <si>
    <t xml:space="preserve">conversion from gal/day to PJ/year: </t>
  </si>
  <si>
    <t>*converted CO2 numbers in GREET to C by multiplying by 0.2727 or 12/44 (molecular weight of C to CO2)</t>
  </si>
  <si>
    <t>C*</t>
  </si>
  <si>
    <t>*converted CH4 numbers in greet to C by multiplying by 0.75 or 12/16 (molecular weight of C to CH4)</t>
  </si>
  <si>
    <t>FROM AZ</t>
  </si>
  <si>
    <t>ETHANOL</t>
  </si>
  <si>
    <t>*CH4 data not available for manufacturing, assumed equal to CO2</t>
  </si>
  <si>
    <t>RESULTS</t>
  </si>
  <si>
    <t>*note that sima-pro does not report CO2 emissions specifically for heavy and medium trucks, so we assumed that the CO2 was equal to GHG emissions (highlighted in red below)</t>
  </si>
  <si>
    <t>light</t>
  </si>
  <si>
    <t>Inbound &amp; Outbound TRUCK trips</t>
  </si>
  <si>
    <t>total vehicles</t>
  </si>
  <si>
    <t>CRITICAL AIR POLLUTANT EMISSIONS (Gg/yr)</t>
  </si>
  <si>
    <t>Intracity-Ethanol</t>
  </si>
  <si>
    <t>Intracity-Gasoline</t>
  </si>
  <si>
    <t>% indirect</t>
  </si>
  <si>
    <t>indirect emissions</t>
  </si>
  <si>
    <t>direct emissions</t>
  </si>
  <si>
    <t>VEHICLE ASSEMBLY LOCATIONS</t>
  </si>
  <si>
    <t>Intracity ONLY (MJ/year)</t>
  </si>
  <si>
    <t>*Subtract out RVs, golf carts, refused, unknown, other</t>
  </si>
  <si>
    <t>*no vehicles were assigned to this category</t>
  </si>
  <si>
    <t>National Travel Survey Vehicle Breakdown by Vehicle Type</t>
  </si>
  <si>
    <t>Intracity</t>
  </si>
  <si>
    <t>intracity trips</t>
  </si>
  <si>
    <t>MARGINAL IMPACTS FROM GREET</t>
  </si>
  <si>
    <t>TOTAL IMPACTS</t>
  </si>
  <si>
    <t>MARGIBAL IMPACTS FROM GREET</t>
  </si>
  <si>
    <t>SYSTEM STOCKA &amp; FLOWS</t>
  </si>
  <si>
    <t>TOTAL MILES</t>
  </si>
  <si>
    <t>*impacts multiplied by 0.1 based on assumption that each gallon of gasoline is bleded with 10% ethanol</t>
  </si>
  <si>
    <t>**Values from GREET 2013 'Fuel_Specs' used to convert gallons to MJ</t>
  </si>
  <si>
    <t>gasoline from CA</t>
  </si>
  <si>
    <t>gasoline from TX</t>
  </si>
  <si>
    <t>diesel from CA</t>
  </si>
  <si>
    <t>diesel from TX</t>
  </si>
  <si>
    <t>total gasoline</t>
  </si>
  <si>
    <t>Gasoline (oxygenated)</t>
  </si>
  <si>
    <t>Diesel Consumption Arizona</t>
  </si>
  <si>
    <t>Btus/year</t>
  </si>
  <si>
    <t>gal/year</t>
  </si>
  <si>
    <t>Diesel Consumption Phoneix</t>
  </si>
  <si>
    <t>*Calculated using population estimates of Pheonix Metro compared to State of AZ</t>
  </si>
  <si>
    <t>*Source: Governor’s Office of Energy Policy. 2013. Arizona Motor Fuel and Supply Distribution. [Available at www.azenergy.gov/doclib/energy/az_motor_fuel_and_supply_distribution.pdf]</t>
  </si>
  <si>
    <t>*Assumes 60% of supply is from CA based on pipe size</t>
  </si>
  <si>
    <t>*Assumes 40% comes from TX based on pipe size</t>
  </si>
  <si>
    <t>*Based on diesel calculation above</t>
  </si>
  <si>
    <t>*Based on local ethanol production calculation above</t>
  </si>
  <si>
    <t>*total ethanol minus local production</t>
  </si>
  <si>
    <t>Motor Gasoline (including ethanol) Consumption Phoenix</t>
  </si>
  <si>
    <t>Ethanol Consmption Phoenix</t>
  </si>
  <si>
    <t>Ethanol Production in AZ</t>
  </si>
  <si>
    <t>total veicles</t>
  </si>
  <si>
    <t>Trip &amp; Vehicle Type</t>
  </si>
  <si>
    <t xml:space="preserve">light duty trucks 2 </t>
  </si>
  <si>
    <t xml:space="preserve">Intracity </t>
  </si>
  <si>
    <t>from Midwest (PJ/year or Gg/year)</t>
  </si>
  <si>
    <t>from AZ (PJ/year or Gg/year)</t>
  </si>
  <si>
    <t>Trip &amp; Truck Type</t>
  </si>
  <si>
    <t>Units</t>
  </si>
  <si>
    <t xml:space="preserve">Converted to MJ/MJ or g/MJ based on per tonne mile ratios </t>
  </si>
  <si>
    <t>UPSTREAM EMISSION FACTORS FOR HHD and MHD (calculated from GREET diesel factors)</t>
  </si>
  <si>
    <t>Per MJ EMISSION FACTORS FOR HHD &amp; MDH TRUCKS</t>
  </si>
  <si>
    <t xml:space="preserve">MARGINAL IMPACTS </t>
  </si>
  <si>
    <t>TOTAL MILES TO ENERGY (Convert miles to energy for Heavy, Medium and Light Diesel Trucks)</t>
  </si>
  <si>
    <t>Vehicle Operation (based on above unit conversions)</t>
  </si>
  <si>
    <t xml:space="preserve">PER TONNE MILE </t>
  </si>
  <si>
    <r>
      <rPr>
        <b/>
        <sz val="11"/>
        <rFont val="Calibri"/>
        <family val="2"/>
        <scheme val="minor"/>
      </rPr>
      <t>PER M</t>
    </r>
    <r>
      <rPr>
        <sz val="11"/>
        <rFont val="Calibri"/>
        <family val="2"/>
        <scheme val="minor"/>
      </rPr>
      <t>J (converted from tonne mile to PER MJ)</t>
    </r>
  </si>
  <si>
    <r>
      <t xml:space="preserve">Freight Emission Factors for HHD &amp; MHD Vehicle Operation from GREET 2013 </t>
    </r>
    <r>
      <rPr>
        <sz val="11"/>
        <color theme="1"/>
        <rFont val="Calibri"/>
        <family val="2"/>
        <scheme val="minor"/>
      </rPr>
      <t>(assuming 5 miles per gallon)</t>
    </r>
  </si>
  <si>
    <t>CIDI Vehicle: Conventional and LS Diesel (light trucks 2) FROM GREET</t>
  </si>
  <si>
    <t>light pickups</t>
  </si>
  <si>
    <t>intracity</t>
  </si>
  <si>
    <t>**note that inbound and outbound truck trips are assumed to be heavy trucks, whereas intracity trips include light, medium and heavy trucks.</t>
  </si>
  <si>
    <t>Marginal Vehicle Cycle Impacts</t>
  </si>
  <si>
    <t>All car miles outbound</t>
  </si>
  <si>
    <t>ESTIMATES FROM SIMAPRO FOR DIESEL TRUCKS (HEAVY, MEDIUM TRUCKS)</t>
  </si>
  <si>
    <t>GREET RESULTS FOR PASSENEGR VEHICLE LIFE-CYCLE (PASSENGER CARS &amp; LIGHT PICKUPS)</t>
  </si>
  <si>
    <t xml:space="preserve">Source: California Energy Commission. 2012. Foreign Sources of Crude Oil Imports to California. http://energyalmanac.ca.gov/petroleum/statistics/2012_foreign_crude_sources.html. Accessed 12 November, 2013. </t>
  </si>
  <si>
    <t>Source: U.S. Energy Information Administration (USEIA). 2012. PAD District Imports by Country of Origin for the Gulf Coast. [Available at http://www.eia.gov/dnav/pet/pet_move_impcp_a2_r30_ep00_ip0_mbbl_m.htm]</t>
  </si>
  <si>
    <t>Inbound &amp; Outbound Truck mileage</t>
  </si>
  <si>
    <t xml:space="preserve">*Source: Freight Analysis Framework (FAF). 2011. Freight Analysis Framework Data Tabulation Tool. http://faf.ornl.gov/fafweb/Extraction0.aspx. </t>
  </si>
  <si>
    <t>AP2 model results</t>
  </si>
  <si>
    <t>Source: Mashayekh, Y., P. Jaramillo, M. Chester, C.T. Hendrickson, C.L. Weber. 2011.  Costs of Automobile Air Emissions in US Metropolitan Areas. Transportation Research Record: Journal of the Transportation Research Board, 2233: 120–127. doi: 10.3141/2233-14</t>
  </si>
  <si>
    <t>For outbound trips, Phoenix is the origin, all FAF zones was the destination</t>
  </si>
  <si>
    <t>For inbound trips, Phoenix is the destination, all FAF zones was the origin</t>
  </si>
  <si>
    <t>Total vehicles included in study</t>
  </si>
  <si>
    <t>*calculated using # of trips above and Freight Analysis Framework data (not shown)</t>
  </si>
  <si>
    <t>*calculated using # of trips from above and Freight Analysis Framework data (not shown)</t>
  </si>
  <si>
    <t>Total registered vehicles as of June 30 2009 in Maricopa</t>
  </si>
  <si>
    <t>Assign Vehicle Types to GREET Categories</t>
  </si>
  <si>
    <t>*from MAG, light duty vehicles * pkDistance</t>
  </si>
  <si>
    <t>MAG Cars (cat 1 or 3 in GREET)</t>
  </si>
  <si>
    <t>*from MAG,  heavy trips * pkDistance (no category in GREET)</t>
  </si>
  <si>
    <t>*from MAG,  medium trips * pkDistance (no category in GREET)</t>
  </si>
  <si>
    <t>Results from VEHORIGIN_COUNT</t>
  </si>
  <si>
    <t>VEHORIGIN</t>
  </si>
  <si>
    <t>ORIGINCOUNT</t>
  </si>
  <si>
    <t>Percent of sample</t>
  </si>
  <si>
    <t>Percent of Known Mike/Model</t>
  </si>
  <si>
    <t>Allocate 'Other' based on Mix</t>
  </si>
  <si>
    <t>Final p% (after allocation)</t>
  </si>
  <si>
    <t>Apply % to total VEH in Maricopa</t>
  </si>
  <si>
    <t>*blanks, unknown, other makes, refused, not asertained vehicles. Alloacted to the mix of known vehicle types.</t>
  </si>
  <si>
    <t xml:space="preserve">Mexico </t>
  </si>
  <si>
    <t>Great lakes (US)</t>
  </si>
  <si>
    <t>MidWest (US)</t>
  </si>
  <si>
    <t>New England (US)</t>
  </si>
  <si>
    <t>South (US)</t>
  </si>
  <si>
    <t>Southeast (US)</t>
  </si>
  <si>
    <t>SouthWest (US)</t>
  </si>
  <si>
    <t>Results from VEHMAKE_COUNT</t>
  </si>
  <si>
    <t>Make</t>
  </si>
  <si>
    <t>MakeCOUNT</t>
  </si>
  <si>
    <t>Final % (after allocation)</t>
  </si>
  <si>
    <t>Acura</t>
  </si>
  <si>
    <t>Buick</t>
  </si>
  <si>
    <t>BWM</t>
  </si>
  <si>
    <t>Cadillac</t>
  </si>
  <si>
    <t>Chevrolet</t>
  </si>
  <si>
    <t>Chrysler</t>
  </si>
  <si>
    <t>Dodge</t>
  </si>
  <si>
    <t>Ford</t>
  </si>
  <si>
    <t>GMC</t>
  </si>
  <si>
    <t>Harley</t>
  </si>
  <si>
    <t>Honda</t>
  </si>
  <si>
    <t>Hyundai</t>
  </si>
  <si>
    <t>Isuzu</t>
  </si>
  <si>
    <t>Jeep</t>
  </si>
  <si>
    <t>Kia</t>
  </si>
  <si>
    <t>Lexus</t>
  </si>
  <si>
    <t>Lincoln</t>
  </si>
  <si>
    <t>Mazda</t>
  </si>
  <si>
    <t>Mercedes</t>
  </si>
  <si>
    <t>Mercury</t>
  </si>
  <si>
    <t>Nissan</t>
  </si>
  <si>
    <t>Oldsmobile</t>
  </si>
  <si>
    <t>Plymouth</t>
  </si>
  <si>
    <t>Pontiac</t>
  </si>
  <si>
    <t>Saturn</t>
  </si>
  <si>
    <t>Subaru</t>
  </si>
  <si>
    <t>Toyota</t>
  </si>
  <si>
    <t>Volkswagon</t>
  </si>
  <si>
    <t>Volvo</t>
  </si>
  <si>
    <t>Percent of Known Make/Model</t>
  </si>
  <si>
    <t>*Vehicle assembly locations based on typical assembly locations of popular makes and models of cars in Phoenix</t>
  </si>
  <si>
    <t>* Sources: U.S. Department of Transportation, Federal Highway Administration, 2009 National Household Travel Survey. URL: http://nhts.ornl.gov.                                                                                       ** Code source: http://nhts.ornl.gov/2009/pub/2009FARSMakeModel.pdf</t>
  </si>
  <si>
    <t>* Sources: http://www.nytimes.com/interactive/2009/06/19/automobiles/20090619-auto-plants-4.html?_r=0;                          http://www.howtobuyamerican.com/content/db/b-db-autos.shtml;                                                                                                                                                            Other manufacturer websites were also used for foreign assembly locations</t>
  </si>
  <si>
    <t>ENERGY BY SOURCE</t>
  </si>
  <si>
    <t>*assume same emission factors for diesel light trucks in GREET)</t>
  </si>
  <si>
    <t>final value</t>
  </si>
  <si>
    <t>*calculated using origin codes 1 - 11</t>
  </si>
  <si>
    <t>*calculated using destination codes 1-11</t>
  </si>
  <si>
    <t>*Source: Maricopa Association of Governments (MAG). 2012. Origin Destination Travel Models, 2012.</t>
  </si>
  <si>
    <t>Calculated for 2012, all commodities shipped by truck (does not include multiple modes or mail)</t>
  </si>
  <si>
    <t>Number of trips per year to and from Phoneix  estimated by the proportion of freight shipped to and from each FAF zone</t>
  </si>
  <si>
    <t>Inbound &amp; Outbound CAR  trips</t>
  </si>
  <si>
    <t>*scaled up from 2001 Phoenix Travel study (not shown), trips from MAG, assuming gasolive vehicles, same mix of cat 1 &amp; 3 as internal mix</t>
  </si>
  <si>
    <t>* did not include rentals, buses, taxis, trailers, or mopeds                                                                                                                                                        ** Source: AZ DOT  http://azdot.gov/docs/mvd-services/-pit-vehicle-registration-summary-fy-1998---fy-2012-.pdf?sfvrsn=0</t>
  </si>
  <si>
    <t>Calculate Mileage for each Vehicle Class</t>
  </si>
  <si>
    <t>Calculate Miles for Inbound &amp; Outbound Trips</t>
  </si>
  <si>
    <t>Trip &amp; Fuel Type</t>
  </si>
  <si>
    <t>GHG EMISSIONS</t>
  </si>
  <si>
    <t>CO2 &amp; C</t>
  </si>
  <si>
    <t xml:space="preserve">*Source: Pinal Energy. 2013. Company Website. www.pinalenergyllc.com/index.cfm. </t>
  </si>
  <si>
    <t>*Source: US EIA Transportation Sector Energy Consumption Estimates</t>
  </si>
  <si>
    <t>*Source: Governor’s Office of Energy Policy. 2013. Arizona Motor Fuel and Supply Distribution. www.azenergy.gov/doclib/energy/az_motor_fuel_and_supply_distribution.pdf</t>
  </si>
  <si>
    <t>*Calculated assuming 10% of gasoline consumed is ethanol</t>
  </si>
  <si>
    <t>percent without other categories</t>
  </si>
  <si>
    <t>4. US Gasoline Blendstock</t>
  </si>
  <si>
    <t>5. US Gasoline</t>
  </si>
  <si>
    <t>8. US Low Sulfur Diesel</t>
  </si>
  <si>
    <t>Worksheet: 'Inputs'</t>
  </si>
  <si>
    <t>The following changes were made from the default settings in GREET2013:</t>
  </si>
  <si>
    <t>3.1a) Share of crude oil sources</t>
  </si>
  <si>
    <t>Basis of share of crude oil sources: 1 -- EIA projection, 2 -- User defined</t>
  </si>
  <si>
    <t>U.S. Domestic</t>
  </si>
  <si>
    <t>Canada (Oil Sands)</t>
  </si>
  <si>
    <t>Canada (Conv. Crude)</t>
  </si>
  <si>
    <t>Others</t>
  </si>
  <si>
    <t>EIA projection</t>
  </si>
  <si>
    <t>User defined</t>
  </si>
  <si>
    <t>Used in calculation</t>
  </si>
  <si>
    <t>Cell E21 = 2, for user defined sources, and user defined values set to the following (based on 'Fuel_Sources' tab)</t>
  </si>
  <si>
    <t>Worksheet: 'T&amp;D_Flowcharts'</t>
  </si>
  <si>
    <t>market share (%)</t>
  </si>
  <si>
    <t>pipeline (1.5%)</t>
  </si>
  <si>
    <t>rail (6.5%)</t>
  </si>
  <si>
    <t>Barge</t>
  </si>
  <si>
    <t xml:space="preserve">pipeline (90%) </t>
  </si>
  <si>
    <t>rail (10%)</t>
  </si>
  <si>
    <t>ocean tanker (56.5%)</t>
  </si>
  <si>
    <t>ocean tanker (3.5%)</t>
  </si>
  <si>
    <t xml:space="preserve">Ocean Tanker </t>
  </si>
  <si>
    <t>7. U.S. Conventional Diesel</t>
  </si>
  <si>
    <t>*these are values specific to Phoenix based on our analysis; see 'Fuel_Sources' worksheet</t>
  </si>
  <si>
    <t>10.2) Electricity Generation Mix</t>
  </si>
  <si>
    <t xml:space="preserve">10.2.a) Selection of Electricity Generation Mix for Transportation Use </t>
  </si>
  <si>
    <t>Mix for transportation use</t>
  </si>
  <si>
    <t>Mix for stationary use</t>
  </si>
  <si>
    <t>*Phoenix electricity supplied by WECC mix</t>
  </si>
  <si>
    <t>1. Conventional Crude Oil for US Refinery</t>
  </si>
  <si>
    <t>*note that the CO2, CH4, and N20 emissions (higlighted in red) were estimated based on the reported CO2e emissions (assuming 100 year global warming potentials of 25 for CH4 and 298 for N20)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</si>
</sst>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0.00000"/>
    <numFmt numFmtId="165" formatCode="0.00000"/>
    <numFmt numFmtId="166" formatCode="0.0%"/>
    <numFmt numFmtId="167" formatCode="#,##0.0000"/>
    <numFmt numFmtId="168" formatCode="0_)"/>
    <numFmt numFmtId="169" formatCode="_ [$€-2]\ * #,##0.00_ ;_ [$€-2]\ * \-#,##0.00_ ;_ [$€-2]\ * &quot;-&quot;??_ "/>
    <numFmt numFmtId="170" formatCode="0.00E+0;[=0]&quot;-&quot;;0.00E+0"/>
    <numFmt numFmtId="171" formatCode="#,##0.000"/>
    <numFmt numFmtId="172" formatCode="0.0000"/>
    <numFmt numFmtId="173" formatCode="0.0"/>
  </numFmts>
  <fonts count="6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Times New Roman"/>
      <family val="1"/>
    </font>
    <font>
      <b/>
      <sz val="11"/>
      <color indexed="63"/>
      <name val="Calibri"/>
      <family val="2"/>
    </font>
    <font>
      <sz val="10"/>
      <name val="Helv"/>
      <family val="2"/>
    </font>
    <font>
      <b/>
      <sz val="18"/>
      <color indexed="56"/>
      <name val="Cambria"/>
      <family val="1"/>
    </font>
    <font>
      <b/>
      <sz val="11"/>
      <color indexed="8"/>
      <name val="Calibri"/>
      <family val="2"/>
    </font>
    <font>
      <sz val="11"/>
      <color indexed="10"/>
      <name val="Calibri"/>
      <family val="2"/>
    </font>
    <font>
      <sz val="9"/>
      <name val="Arial"/>
      <family val="2"/>
    </font>
    <font>
      <b/>
      <sz val="12"/>
      <name val="Times New Roman"/>
      <family val="1"/>
    </font>
    <font>
      <sz val="10"/>
      <name val="Verdana"/>
      <family val="2"/>
    </font>
    <font>
      <sz val="9"/>
      <name val="Times New Roman"/>
      <family val="1"/>
    </font>
    <font>
      <b/>
      <sz val="9"/>
      <name val="Times New Roman"/>
      <family val="1"/>
    </font>
    <font>
      <u/>
      <sz val="10"/>
      <color indexed="12"/>
      <name val="Arial"/>
      <family val="2"/>
    </font>
    <font>
      <sz val="8"/>
      <name val="Helv"/>
    </font>
    <font>
      <sz val="10"/>
      <color indexed="8"/>
      <name val="Calibri"/>
      <family val="2"/>
    </font>
    <font>
      <sz val="11"/>
      <color indexed="8"/>
      <name val="Calibri"/>
      <family val="2"/>
      <charset val="134"/>
    </font>
    <font>
      <u/>
      <sz val="11"/>
      <color theme="10"/>
      <name val="Calibri"/>
      <family val="2"/>
      <scheme val="minor"/>
    </font>
    <font>
      <sz val="8"/>
      <name val="Helvetica"/>
    </font>
    <font>
      <sz val="10"/>
      <color theme="1"/>
      <name val="Calibri"/>
      <family val="2"/>
      <scheme val="minor"/>
    </font>
    <font>
      <u/>
      <sz val="10"/>
      <color theme="10"/>
      <name val="Arial"/>
      <family val="2"/>
    </font>
    <font>
      <b/>
      <sz val="10"/>
      <name val="Arial"/>
      <family val="2"/>
    </font>
    <font>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2"/>
      <color theme="5"/>
      <name val="Calibri"/>
      <family val="2"/>
      <scheme val="minor"/>
    </font>
    <font>
      <sz val="12"/>
      <color rgb="FFFF0000"/>
      <name val="Calibri"/>
      <family val="2"/>
      <scheme val="minor"/>
    </font>
    <font>
      <b/>
      <sz val="12"/>
      <color theme="5"/>
      <name val="Calibri"/>
      <family val="2"/>
      <scheme val="minor"/>
    </font>
    <font>
      <sz val="12"/>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8080"/>
        <bgColor indexed="64"/>
      </patternFill>
    </fill>
    <fill>
      <patternFill patternType="solid">
        <fgColor rgb="FFFFFF00"/>
        <bgColor indexed="64"/>
      </patternFill>
    </fill>
    <fill>
      <patternFill patternType="solid">
        <fgColor theme="0" tint="-0.499984740745262"/>
        <bgColor indexed="64"/>
      </patternFill>
    </fill>
    <fill>
      <patternFill patternType="solid">
        <fgColor indexed="29"/>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0411">
    <xf numFmtId="0" fontId="0" fillId="0" borderId="0"/>
    <xf numFmtId="0" fontId="18" fillId="0" borderId="11"/>
    <xf numFmtId="0" fontId="19"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49" fontId="42" fillId="0" borderId="12" applyNumberFormat="0" applyFont="0" applyFill="0" applyBorder="0" applyProtection="0">
      <alignment horizontal="left" vertical="center" indent="2"/>
    </xf>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49" fontId="42" fillId="0" borderId="13" applyNumberFormat="0" applyFont="0" applyFill="0" applyBorder="0" applyProtection="0">
      <alignment horizontal="left" vertical="center" indent="5"/>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4" fontId="43" fillId="0" borderId="14" applyFill="0" applyBorder="0" applyProtection="0">
      <alignment horizontal="right" vertical="center"/>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0" fontId="23" fillId="52" borderId="16"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39" fillId="0" borderId="0" applyFont="0" applyFill="0" applyBorder="0" applyAlignment="0" applyProtection="0">
      <alignment vertical="center"/>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46" fillId="0" borderId="0"/>
    <xf numFmtId="0" fontId="18" fillId="0" borderId="11"/>
    <xf numFmtId="0" fontId="33"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1"/>
    <xf numFmtId="0" fontId="18" fillId="0" borderId="0"/>
    <xf numFmtId="0" fontId="18" fillId="0" borderId="0"/>
    <xf numFmtId="0" fontId="18" fillId="0" borderId="0"/>
    <xf numFmtId="0" fontId="18" fillId="0" borderId="0"/>
    <xf numFmtId="4" fontId="42" fillId="0" borderId="12" applyFill="0" applyBorder="0" applyProtection="0">
      <alignment horizontal="right" vertical="center"/>
    </xf>
    <xf numFmtId="49" fontId="43" fillId="0" borderId="12" applyNumberFormat="0" applyFill="0" applyBorder="0" applyProtection="0">
      <alignment horizontal="left" vertical="center"/>
    </xf>
    <xf numFmtId="0" fontId="42" fillId="0" borderId="12" applyNumberFormat="0" applyFill="0" applyAlignment="0" applyProtection="0"/>
    <xf numFmtId="0" fontId="45" fillId="54" borderId="0" applyNumberFormat="0" applyFont="0" applyBorder="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167" fontId="42" fillId="56" borderId="12" applyNumberFormat="0" applyFont="0" applyBorder="0" applyAlignment="0" applyProtection="0">
      <alignment horizontal="right" vertical="center"/>
    </xf>
    <xf numFmtId="9" fontId="18" fillId="0" borderId="0" applyFont="0" applyFill="0" applyBorder="0" applyAlignment="0" applyProtection="0"/>
    <xf numFmtId="166" fontId="18"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8" fontId="35" fillId="0" borderId="0"/>
    <xf numFmtId="11" fontId="35" fillId="0" borderId="0" applyFont="0" applyFill="0" applyBorder="0" applyAlignment="0" applyProtection="0"/>
    <xf numFmtId="0" fontId="1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0" fontId="18" fillId="0" borderId="0">
      <alignment horizontal="center" vertical="center"/>
    </xf>
    <xf numFmtId="0" fontId="41" fillId="0" borderId="0"/>
    <xf numFmtId="0" fontId="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0" borderId="11"/>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8"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0" fillId="6" borderId="5"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166" fontId="18"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4" fontId="43" fillId="0" borderId="14" applyFill="0" applyBorder="0" applyProtection="0">
      <alignment horizontal="right" vertical="center"/>
    </xf>
    <xf numFmtId="0" fontId="22" fillId="51" borderId="15" applyNumberFormat="0" applyAlignment="0" applyProtection="0"/>
    <xf numFmtId="0" fontId="23" fillId="52" borderId="16"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14" applyFill="0" applyBorder="0" applyProtection="0">
      <alignment horizontal="right" vertical="center"/>
    </xf>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6" fontId="18"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1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8" fillId="0" borderId="11"/>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43"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1" fillId="0" borderId="0"/>
    <xf numFmtId="0" fontId="31" fillId="0" borderId="20" applyNumberFormat="0" applyFill="0" applyAlignment="0" applyProtection="0"/>
    <xf numFmtId="0" fontId="32" fillId="53" borderId="0" applyNumberFormat="0" applyBorder="0" applyAlignment="0" applyProtection="0"/>
    <xf numFmtId="0" fontId="18" fillId="0" borderId="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3" fillId="52" borderId="16" applyNumberFormat="0" applyAlignment="0" applyProtection="0"/>
    <xf numFmtId="43"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1" fillId="0" borderId="20" applyNumberFormat="0" applyFill="0" applyAlignment="0" applyProtection="0"/>
    <xf numFmtId="0" fontId="32" fillId="53" borderId="0" applyNumberFormat="0" applyBorder="0" applyAlignment="0" applyProtection="0"/>
    <xf numFmtId="9" fontId="18" fillId="0" borderId="0" applyFont="0" applyFill="0" applyBorder="0" applyAlignment="0" applyProtection="0"/>
    <xf numFmtId="0" fontId="36" fillId="0" borderId="0" applyNumberFormat="0" applyFill="0" applyBorder="0" applyAlignment="0" applyProtection="0"/>
    <xf numFmtId="0" fontId="38" fillId="0" borderId="0" applyNumberFormat="0" applyFill="0" applyBorder="0" applyAlignment="0" applyProtection="0"/>
    <xf numFmtId="0" fontId="41" fillId="0" borderId="0"/>
    <xf numFmtId="0" fontId="1" fillId="0" borderId="0"/>
    <xf numFmtId="0" fontId="1" fillId="0" borderId="0"/>
    <xf numFmtId="0" fontId="18"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8" borderId="8" applyNumberFormat="0" applyFont="0" applyAlignment="0" applyProtection="0"/>
    <xf numFmtId="0" fontId="10" fillId="6" borderId="5" applyNumberFormat="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43"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55" borderId="21" applyNumberFormat="0" applyFont="0" applyAlignment="0" applyProtection="0"/>
    <xf numFmtId="0" fontId="34" fillId="51" borderId="22" applyNumberFormat="0" applyAlignment="0" applyProtection="0"/>
    <xf numFmtId="9" fontId="18"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8" fillId="0" borderId="11"/>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11"/>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9" fontId="18" fillId="0" borderId="0" applyFont="0" applyFill="0" applyBorder="0" applyAlignment="0" applyProtection="0"/>
    <xf numFmtId="166" fontId="18" fillId="0" borderId="0" applyFont="0" applyFill="0" applyBorder="0" applyAlignment="0" applyProtection="0"/>
    <xf numFmtId="170" fontId="18" fillId="0" borderId="0">
      <alignment horizontal="center" vertical="center"/>
    </xf>
    <xf numFmtId="43" fontId="18" fillId="0" borderId="0" applyFont="0" applyFill="0" applyBorder="0" applyAlignment="0" applyProtection="0"/>
    <xf numFmtId="0" fontId="18" fillId="0" borderId="11"/>
    <xf numFmtId="0" fontId="18" fillId="55" borderId="21" applyNumberFormat="0" applyFont="0" applyAlignment="0" applyProtection="0"/>
    <xf numFmtId="9"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11"/>
    <xf numFmtId="4" fontId="43" fillId="0" borderId="24" applyFill="0" applyBorder="0" applyProtection="0">
      <alignment horizontal="right" vertical="center"/>
    </xf>
    <xf numFmtId="43" fontId="18" fillId="0" borderId="0" applyFont="0" applyFill="0" applyBorder="0" applyAlignment="0" applyProtection="0"/>
    <xf numFmtId="44" fontId="18" fillId="0" borderId="0" applyFont="0" applyFill="0" applyBorder="0" applyAlignment="0" applyProtection="0"/>
    <xf numFmtId="0" fontId="18" fillId="55" borderId="21" applyNumberFormat="0" applyFont="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5" borderId="21" applyNumberFormat="0" applyFont="0" applyAlignment="0" applyProtection="0"/>
    <xf numFmtId="0" fontId="18" fillId="55" borderId="21"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54" borderId="0" applyNumberFormat="0" applyFont="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8" fillId="55" borderId="21"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8" fillId="0" borderId="11"/>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8" fillId="0" borderId="11"/>
    <xf numFmtId="0" fontId="29" fillId="0" borderId="0" applyNumberFormat="0" applyFill="0" applyBorder="0" applyAlignment="0" applyProtection="0">
      <alignment vertical="top"/>
      <protection locked="0"/>
    </xf>
    <xf numFmtId="0" fontId="45" fillId="54" borderId="0" applyNumberFormat="0" applyFont="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8" fillId="0" borderId="0"/>
    <xf numFmtId="0" fontId="46"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50" fillId="0" borderId="0"/>
    <xf numFmtId="0" fontId="18" fillId="0" borderId="0"/>
    <xf numFmtId="9" fontId="18"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51" fillId="0" borderId="0" applyNumberForma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18" fillId="0" borderId="11"/>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0" fontId="22" fillId="51" borderId="15" applyNumberFormat="0" applyAlignment="0" applyProtection="0"/>
    <xf numFmtId="0" fontId="23" fillId="52" borderId="16" applyNumberFormat="0" applyAlignment="0" applyProtection="0"/>
    <xf numFmtId="43" fontId="41" fillId="0" borderId="0" applyFont="0" applyFill="0" applyBorder="0" applyAlignment="0" applyProtection="0"/>
    <xf numFmtId="44" fontId="18" fillId="0" borderId="0" applyFont="0" applyFill="0" applyBorder="0" applyAlignment="0" applyProtection="0"/>
    <xf numFmtId="0" fontId="24" fillId="0" borderId="0" applyNumberFormat="0" applyFill="0" applyBorder="0" applyAlignment="0" applyProtection="0"/>
    <xf numFmtId="0" fontId="25" fillId="3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38" borderId="15" applyNumberFormat="0" applyAlignment="0" applyProtection="0"/>
    <xf numFmtId="0" fontId="31" fillId="0" borderId="20" applyNumberFormat="0" applyFill="0" applyAlignment="0" applyProtection="0"/>
    <xf numFmtId="0" fontId="32" fillId="53" borderId="0" applyNumberFormat="0" applyBorder="0" applyAlignment="0" applyProtection="0"/>
    <xf numFmtId="0" fontId="18" fillId="0" borderId="0"/>
    <xf numFmtId="0" fontId="18" fillId="0" borderId="0"/>
    <xf numFmtId="0" fontId="33" fillId="0" borderId="0"/>
    <xf numFmtId="0" fontId="41" fillId="0" borderId="0"/>
    <xf numFmtId="0" fontId="19" fillId="0" borderId="0"/>
    <xf numFmtId="0" fontId="19" fillId="0" borderId="0"/>
    <xf numFmtId="0" fontId="19" fillId="0" borderId="0"/>
    <xf numFmtId="0" fontId="19" fillId="0" borderId="0"/>
    <xf numFmtId="0" fontId="41" fillId="0" borderId="0"/>
    <xf numFmtId="0" fontId="18" fillId="0" borderId="0"/>
    <xf numFmtId="0" fontId="18" fillId="0" borderId="0"/>
    <xf numFmtId="0" fontId="18" fillId="0" borderId="0"/>
    <xf numFmtId="0" fontId="18" fillId="0" borderId="0"/>
    <xf numFmtId="0" fontId="18" fillId="55" borderId="21" applyNumberFormat="0" applyFont="0" applyAlignment="0" applyProtection="0"/>
    <xf numFmtId="0" fontId="34" fillId="51" borderId="22" applyNumberFormat="0" applyAlignment="0" applyProtection="0"/>
    <xf numFmtId="166" fontId="18"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8" fillId="0" borderId="0"/>
    <xf numFmtId="0" fontId="18" fillId="0" borderId="0"/>
    <xf numFmtId="4" fontId="43" fillId="0" borderId="24" applyFill="0" applyBorder="0" applyProtection="0">
      <alignment horizontal="right" vertical="center"/>
    </xf>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11"/>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34" fillId="51" borderId="22" applyNumberFormat="0" applyAlignment="0" applyProtection="0"/>
    <xf numFmtId="0" fontId="37" fillId="0" borderId="23" applyNumberFormat="0" applyFill="0" applyAlignment="0" applyProtection="0"/>
    <xf numFmtId="49" fontId="42" fillId="0" borderId="12" applyNumberFormat="0" applyFont="0" applyFill="0" applyBorder="0" applyProtection="0">
      <alignment horizontal="left" vertical="center" indent="2"/>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4" fontId="42" fillId="0" borderId="12" applyFill="0" applyBorder="0" applyProtection="0">
      <alignment horizontal="right" vertical="center"/>
    </xf>
    <xf numFmtId="49" fontId="43" fillId="0" borderId="12" applyNumberFormat="0" applyFill="0" applyBorder="0" applyProtection="0">
      <alignment horizontal="left" vertical="center"/>
    </xf>
    <xf numFmtId="0" fontId="42" fillId="0" borderId="12" applyNumberFormat="0" applyFill="0" applyAlignment="0" applyProtection="0"/>
    <xf numFmtId="167" fontId="42" fillId="56" borderId="12" applyNumberFormat="0" applyFont="0" applyBorder="0" applyAlignment="0" applyProtection="0">
      <alignment horizontal="right" vertical="center"/>
    </xf>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22" fillId="51" borderId="15" applyNumberFormat="0" applyAlignment="0" applyProtection="0"/>
    <xf numFmtId="0" fontId="30" fillId="38" borderId="15" applyNumberFormat="0" applyAlignment="0" applyProtection="0"/>
    <xf numFmtId="0" fontId="22" fillId="51" borderId="15" applyNumberFormat="0" applyAlignment="0" applyProtection="0"/>
    <xf numFmtId="0" fontId="30" fillId="38" borderId="15" applyNumberFormat="0" applyAlignment="0" applyProtection="0"/>
    <xf numFmtId="0" fontId="1" fillId="0" borderId="0"/>
    <xf numFmtId="9" fontId="1" fillId="0" borderId="0" applyFont="0" applyFill="0" applyBorder="0" applyAlignment="0" applyProtection="0"/>
    <xf numFmtId="49" fontId="42" fillId="0" borderId="12" applyNumberFormat="0" applyFont="0" applyFill="0" applyBorder="0" applyProtection="0">
      <alignment horizontal="left" vertical="center" indent="2"/>
    </xf>
    <xf numFmtId="49" fontId="42" fillId="0" borderId="13" applyNumberFormat="0" applyFont="0" applyFill="0" applyBorder="0" applyProtection="0">
      <alignment horizontal="left" vertical="center" indent="5"/>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4" fontId="42" fillId="0" borderId="12" applyFill="0" applyBorder="0" applyProtection="0">
      <alignment horizontal="right" vertical="center"/>
    </xf>
    <xf numFmtId="49" fontId="43" fillId="0" borderId="12" applyNumberFormat="0" applyFill="0" applyBorder="0" applyProtection="0">
      <alignment horizontal="left" vertical="center"/>
    </xf>
    <xf numFmtId="0" fontId="42" fillId="0" borderId="12" applyNumberFormat="0" applyFill="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167" fontId="42" fillId="56" borderId="12" applyNumberFormat="0" applyFont="0" applyBorder="0" applyAlignment="0" applyProtection="0">
      <alignment horizontal="right" vertical="center"/>
    </xf>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1" fillId="0" borderId="0"/>
    <xf numFmtId="0" fontId="1" fillId="0" borderId="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51" borderId="15" applyNumberFormat="0" applyAlignment="0" applyProtection="0"/>
    <xf numFmtId="0" fontId="30" fillId="38" borderId="15" applyNumberFormat="0" applyAlignment="0" applyProtection="0"/>
    <xf numFmtId="0" fontId="1" fillId="0" borderId="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4" fontId="43" fillId="0" borderId="24" applyFill="0" applyBorder="0" applyProtection="0">
      <alignment horizontal="right" vertical="center"/>
    </xf>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8" fillId="55" borderId="21"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8" fillId="55" borderId="21" applyNumberFormat="0" applyFont="0" applyAlignment="0" applyProtection="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 fontId="43" fillId="0" borderId="24" applyFill="0" applyBorder="0" applyProtection="0">
      <alignment horizontal="right" vertical="center"/>
    </xf>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4" fontId="43" fillId="0" borderId="24" applyFill="0" applyBorder="0" applyProtection="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 fontId="43" fillId="0" borderId="24" applyFill="0" applyBorder="0" applyProtection="0">
      <alignment horizontal="right" vertical="center"/>
    </xf>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34" fillId="51" borderId="22" applyNumberFormat="0" applyAlignment="0" applyProtection="0"/>
    <xf numFmtId="0" fontId="37" fillId="0" borderId="23" applyNumberFormat="0" applyFill="0" applyAlignment="0" applyProtection="0"/>
    <xf numFmtId="49" fontId="42" fillId="0" borderId="12" applyNumberFormat="0" applyFont="0" applyFill="0" applyBorder="0" applyProtection="0">
      <alignment horizontal="left" vertical="center" indent="2"/>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4" fontId="42" fillId="0" borderId="12" applyFill="0" applyBorder="0" applyProtection="0">
      <alignment horizontal="right" vertical="center"/>
    </xf>
    <xf numFmtId="49" fontId="43" fillId="0" borderId="12" applyNumberFormat="0" applyFill="0" applyBorder="0" applyProtection="0">
      <alignment horizontal="left" vertical="center"/>
    </xf>
    <xf numFmtId="0" fontId="42" fillId="0" borderId="12" applyNumberFormat="0" applyFill="0" applyAlignment="0" applyProtection="0"/>
    <xf numFmtId="167" fontId="42" fillId="56" borderId="12" applyNumberFormat="0" applyFont="0" applyBorder="0" applyAlignment="0" applyProtection="0">
      <alignment horizontal="right" vertical="center"/>
    </xf>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22" fillId="51" borderId="15" applyNumberFormat="0" applyAlignment="0" applyProtection="0"/>
    <xf numFmtId="0" fontId="30" fillId="38" borderId="15" applyNumberFormat="0" applyAlignment="0" applyProtection="0"/>
    <xf numFmtId="0" fontId="22" fillId="51" borderId="15" applyNumberFormat="0" applyAlignment="0" applyProtection="0"/>
    <xf numFmtId="0" fontId="30" fillId="38" borderId="15" applyNumberFormat="0" applyAlignment="0" applyProtection="0"/>
    <xf numFmtId="0" fontId="1" fillId="0" borderId="0"/>
    <xf numFmtId="9" fontId="1" fillId="0" borderId="0" applyFont="0" applyFill="0" applyBorder="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1" fillId="0" borderId="0"/>
    <xf numFmtId="0" fontId="1" fillId="0" borderId="0"/>
    <xf numFmtId="0" fontId="34" fillId="51" borderId="22" applyNumberFormat="0" applyAlignment="0" applyProtection="0"/>
    <xf numFmtId="0" fontId="37" fillId="0" borderId="23"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4" fillId="51" borderId="22" applyNumberFormat="0" applyAlignment="0" applyProtection="0"/>
    <xf numFmtId="0" fontId="37" fillId="0" borderId="23" applyNumberFormat="0" applyFill="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2" fillId="51" borderId="15" applyNumberFormat="0" applyAlignment="0" applyProtection="0"/>
    <xf numFmtId="0" fontId="30" fillId="38" borderId="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49" fontId="42" fillId="0" borderId="12" applyNumberFormat="0" applyFont="0" applyFill="0" applyBorder="0" applyProtection="0">
      <alignment horizontal="left" vertical="center" indent="2"/>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4" fontId="43" fillId="0" borderId="24" applyFill="0" applyBorder="0" applyProtection="0">
      <alignment horizontal="right" vertical="center"/>
    </xf>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22" fillId="51"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0" fontId="30" fillId="38" borderId="15" applyNumberFormat="0" applyAlignment="0" applyProtection="0"/>
    <xf numFmtId="4" fontId="42" fillId="0" borderId="12" applyFill="0" applyBorder="0" applyProtection="0">
      <alignment horizontal="right" vertical="center"/>
    </xf>
    <xf numFmtId="49" fontId="43" fillId="0" borderId="12" applyNumberFormat="0" applyFill="0" applyBorder="0" applyProtection="0">
      <alignment horizontal="left" vertical="center"/>
    </xf>
    <xf numFmtId="0" fontId="42" fillId="0" borderId="12" applyNumberFormat="0" applyFill="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167" fontId="42" fillId="56" borderId="12" applyNumberFormat="0" applyFont="0" applyBorder="0" applyAlignment="0" applyProtection="0">
      <alignment horizontal="right" vertical="center"/>
    </xf>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18" fillId="55" borderId="21" applyNumberFormat="0" applyFon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4" fillId="51" borderId="22"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cellStyleXfs>
  <cellXfs count="146">
    <xf numFmtId="0" fontId="0" fillId="0" borderId="0" xfId="0"/>
    <xf numFmtId="2" fontId="0" fillId="0" borderId="0" xfId="0" applyNumberFormat="1"/>
    <xf numFmtId="3" fontId="0" fillId="0" borderId="0" xfId="0" applyNumberFormat="1"/>
    <xf numFmtId="10" fontId="0" fillId="0" borderId="0" xfId="0" applyNumberFormat="1"/>
    <xf numFmtId="0" fontId="0" fillId="0" borderId="0" xfId="0" applyAlignment="1">
      <alignment wrapText="1"/>
    </xf>
    <xf numFmtId="0" fontId="16" fillId="0" borderId="0" xfId="0" applyFont="1" applyAlignment="1">
      <alignment wrapText="1"/>
    </xf>
    <xf numFmtId="171" fontId="0" fillId="0" borderId="0" xfId="0" applyNumberFormat="1" applyFont="1" applyFill="1" applyBorder="1" applyAlignment="1"/>
    <xf numFmtId="171" fontId="0" fillId="0" borderId="0" xfId="6909" applyNumberFormat="1" applyFont="1" applyFill="1" applyBorder="1" applyAlignment="1"/>
    <xf numFmtId="164" fontId="0" fillId="0" borderId="10" xfId="0" applyNumberFormat="1" applyFont="1" applyFill="1" applyBorder="1" applyAlignment="1"/>
    <xf numFmtId="164" fontId="0" fillId="0" borderId="0" xfId="0" applyNumberFormat="1" applyFont="1" applyFill="1" applyBorder="1" applyAlignment="1"/>
    <xf numFmtId="165" fontId="0" fillId="0" borderId="0" xfId="0" applyNumberFormat="1" applyFont="1" applyFill="1" applyBorder="1" applyAlignment="1"/>
    <xf numFmtId="165" fontId="0" fillId="0" borderId="0" xfId="6909" applyNumberFormat="1" applyFont="1" applyFill="1" applyBorder="1" applyAlignment="1"/>
    <xf numFmtId="164" fontId="0" fillId="0" borderId="0" xfId="6909" applyNumberFormat="1" applyFont="1" applyFill="1" applyBorder="1" applyAlignment="1"/>
    <xf numFmtId="0" fontId="14" fillId="0" borderId="0" xfId="0" applyFont="1"/>
    <xf numFmtId="0" fontId="52" fillId="0" borderId="0" xfId="0" applyNumberFormat="1" applyFont="1" applyFill="1" applyBorder="1" applyAlignment="1"/>
    <xf numFmtId="0" fontId="0" fillId="0" borderId="0" xfId="0" applyNumberFormat="1" applyFont="1" applyFill="1" applyBorder="1" applyAlignment="1"/>
    <xf numFmtId="0" fontId="16" fillId="0" borderId="0" xfId="0" applyFont="1"/>
    <xf numFmtId="0" fontId="0" fillId="0" borderId="0" xfId="0" applyFont="1"/>
    <xf numFmtId="0" fontId="53" fillId="0" borderId="0" xfId="0" applyFont="1"/>
    <xf numFmtId="0" fontId="0" fillId="0" borderId="0" xfId="0" applyFill="1"/>
    <xf numFmtId="4" fontId="0" fillId="0" borderId="0" xfId="0" applyNumberFormat="1"/>
    <xf numFmtId="0" fontId="0" fillId="0" borderId="0" xfId="0" applyAlignment="1">
      <alignment horizontal="right"/>
    </xf>
    <xf numFmtId="2" fontId="0" fillId="57" borderId="0" xfId="0" applyNumberFormat="1" applyFill="1"/>
    <xf numFmtId="4" fontId="0" fillId="0" borderId="0" xfId="0" applyNumberFormat="1" applyFont="1" applyFill="1" applyBorder="1" applyAlignment="1"/>
    <xf numFmtId="4" fontId="0" fillId="0" borderId="0" xfId="6909" applyNumberFormat="1" applyFont="1" applyFill="1" applyBorder="1" applyAlignment="1"/>
    <xf numFmtId="4" fontId="0" fillId="0" borderId="0" xfId="0" applyNumberFormat="1" applyFill="1"/>
    <xf numFmtId="0" fontId="0" fillId="0" borderId="0" xfId="0" applyFill="1" applyAlignment="1">
      <alignment wrapText="1"/>
    </xf>
    <xf numFmtId="43" fontId="0" fillId="0" borderId="0" xfId="0" applyNumberFormat="1"/>
    <xf numFmtId="0" fontId="0" fillId="0" borderId="0" xfId="0"/>
    <xf numFmtId="0" fontId="0" fillId="58" borderId="0" xfId="0" applyFill="1"/>
    <xf numFmtId="0" fontId="0" fillId="0" borderId="0" xfId="0" applyFill="1"/>
    <xf numFmtId="167" fontId="0" fillId="0" borderId="0" xfId="6909" applyNumberFormat="1" applyFont="1" applyFill="1" applyBorder="1" applyAlignment="1"/>
    <xf numFmtId="0" fontId="14" fillId="0" borderId="0" xfId="0" applyFont="1" applyFill="1"/>
    <xf numFmtId="0" fontId="0" fillId="0" borderId="0" xfId="0" applyFill="1" applyBorder="1"/>
    <xf numFmtId="0" fontId="16" fillId="58" borderId="0" xfId="0" applyFont="1" applyFill="1" applyAlignment="1">
      <alignment wrapText="1"/>
    </xf>
    <xf numFmtId="43" fontId="0" fillId="0" borderId="0" xfId="0" applyNumberFormat="1" applyFill="1"/>
    <xf numFmtId="41" fontId="0" fillId="0" borderId="0" xfId="0" applyNumberFormat="1" applyFill="1"/>
    <xf numFmtId="0" fontId="16" fillId="0" borderId="0" xfId="0" applyFont="1" applyFill="1" applyAlignment="1">
      <alignment wrapText="1"/>
    </xf>
    <xf numFmtId="173" fontId="16" fillId="0" borderId="0" xfId="0" applyNumberFormat="1" applyFont="1" applyFill="1"/>
    <xf numFmtId="0" fontId="16" fillId="0" borderId="0" xfId="0" applyFont="1" applyFill="1"/>
    <xf numFmtId="0" fontId="0" fillId="0" borderId="0" xfId="0" applyAlignment="1">
      <alignment horizontal="left" wrapText="1"/>
    </xf>
    <xf numFmtId="3" fontId="0" fillId="0" borderId="0" xfId="0" applyNumberFormat="1" applyFill="1"/>
    <xf numFmtId="0" fontId="16" fillId="0" borderId="0" xfId="0" applyFont="1" applyFill="1" applyAlignment="1">
      <alignment horizontal="center"/>
    </xf>
    <xf numFmtId="2" fontId="0" fillId="0" borderId="0" xfId="0" applyNumberFormat="1" applyFill="1"/>
    <xf numFmtId="0" fontId="53" fillId="0" borderId="0" xfId="0" applyFont="1" applyFill="1" applyAlignment="1">
      <alignment horizontal="center"/>
    </xf>
    <xf numFmtId="0" fontId="53" fillId="0" borderId="0" xfId="0" applyFont="1" applyFill="1"/>
    <xf numFmtId="0" fontId="16" fillId="0" borderId="0" xfId="0" applyFont="1" applyFill="1" applyAlignment="1">
      <alignment horizontal="left"/>
    </xf>
    <xf numFmtId="2" fontId="0" fillId="0" borderId="0" xfId="0" applyNumberFormat="1" applyBorder="1"/>
    <xf numFmtId="0" fontId="0" fillId="0" borderId="0" xfId="0" applyBorder="1"/>
    <xf numFmtId="4" fontId="0" fillId="0" borderId="0" xfId="0" applyNumberFormat="1" applyFill="1" applyBorder="1"/>
    <xf numFmtId="4" fontId="0" fillId="0" borderId="0" xfId="0" applyNumberFormat="1" applyFont="1"/>
    <xf numFmtId="0" fontId="0" fillId="0" borderId="0" xfId="0" applyFont="1" applyBorder="1"/>
    <xf numFmtId="0" fontId="52" fillId="0" borderId="0" xfId="0" applyNumberFormat="1" applyFont="1" applyFill="1" applyBorder="1" applyAlignment="1">
      <alignment horizontal="right" wrapText="1"/>
    </xf>
    <xf numFmtId="0" fontId="52" fillId="0" borderId="0" xfId="0" applyNumberFormat="1" applyFont="1" applyFill="1" applyBorder="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vertical="top" wrapText="1"/>
    </xf>
    <xf numFmtId="3" fontId="0" fillId="0" borderId="0" xfId="0" applyNumberFormat="1" applyAlignment="1">
      <alignment horizontal="center" vertical="top" wrapText="1"/>
    </xf>
    <xf numFmtId="3" fontId="0" fillId="0" borderId="0" xfId="0" applyNumberFormat="1" applyFill="1" applyAlignment="1">
      <alignment horizontal="center" vertical="top" wrapText="1"/>
    </xf>
    <xf numFmtId="0" fontId="16" fillId="0" borderId="0" xfId="0" applyFont="1" applyAlignment="1">
      <alignment horizontal="left"/>
    </xf>
    <xf numFmtId="0" fontId="0" fillId="0" borderId="0" xfId="0" applyAlignment="1">
      <alignment horizontal="center" wrapText="1"/>
    </xf>
    <xf numFmtId="0" fontId="0" fillId="0" borderId="0" xfId="0" applyAlignment="1"/>
    <xf numFmtId="0" fontId="54" fillId="0" borderId="0" xfId="0" applyFont="1"/>
    <xf numFmtId="0" fontId="16" fillId="0" borderId="0" xfId="0" applyFont="1" applyFill="1" applyAlignment="1">
      <alignment horizontal="left"/>
    </xf>
    <xf numFmtId="0" fontId="0" fillId="0" borderId="0" xfId="0" applyAlignment="1">
      <alignment horizontal="left" wrapText="1"/>
    </xf>
    <xf numFmtId="0" fontId="0" fillId="0" borderId="0" xfId="0" applyAlignment="1">
      <alignment horizontal="left"/>
    </xf>
    <xf numFmtId="0" fontId="0" fillId="59" borderId="0" xfId="0" applyFill="1"/>
    <xf numFmtId="0" fontId="16" fillId="59" borderId="0" xfId="0" applyFont="1" applyFill="1"/>
    <xf numFmtId="0" fontId="0" fillId="0" borderId="29" xfId="0" applyFill="1" applyBorder="1"/>
    <xf numFmtId="0" fontId="16" fillId="59" borderId="29" xfId="0" applyFont="1" applyFill="1" applyBorder="1"/>
    <xf numFmtId="0" fontId="56" fillId="0" borderId="0" xfId="0" applyFont="1"/>
    <xf numFmtId="0" fontId="56" fillId="57" borderId="12" xfId="0" applyFont="1" applyFill="1" applyBorder="1"/>
    <xf numFmtId="0" fontId="57" fillId="0" borderId="0" xfId="0" applyFont="1"/>
    <xf numFmtId="0" fontId="58" fillId="57" borderId="12" xfId="0" applyFont="1" applyFill="1" applyBorder="1"/>
    <xf numFmtId="3" fontId="59" fillId="0" borderId="0" xfId="0" applyNumberFormat="1" applyFont="1"/>
    <xf numFmtId="0" fontId="56" fillId="0" borderId="12" xfId="0" applyFont="1" applyFill="1" applyBorder="1"/>
    <xf numFmtId="0" fontId="59" fillId="0" borderId="0" xfId="0" applyFont="1"/>
    <xf numFmtId="0" fontId="55" fillId="0" borderId="0" xfId="0" applyFont="1" applyAlignment="1">
      <alignment horizontal="left"/>
    </xf>
    <xf numFmtId="4" fontId="56" fillId="0" borderId="0" xfId="0" applyNumberFormat="1" applyFont="1"/>
    <xf numFmtId="0" fontId="60" fillId="0" borderId="0" xfId="0" applyFont="1"/>
    <xf numFmtId="0" fontId="56" fillId="0" borderId="0" xfId="0" applyFont="1" applyFill="1" applyBorder="1"/>
    <xf numFmtId="0" fontId="56" fillId="0" borderId="28" xfId="0" applyFont="1" applyFill="1" applyBorder="1"/>
    <xf numFmtId="0" fontId="55" fillId="0" borderId="0" xfId="0" applyFont="1"/>
    <xf numFmtId="2" fontId="56" fillId="0" borderId="0" xfId="0" applyNumberFormat="1" applyFont="1"/>
    <xf numFmtId="172" fontId="56" fillId="0" borderId="0" xfId="0" applyNumberFormat="1" applyFont="1"/>
    <xf numFmtId="0" fontId="0" fillId="0" borderId="0" xfId="0" applyAlignment="1">
      <alignment vertical="center" wrapText="1"/>
    </xf>
    <xf numFmtId="0" fontId="0" fillId="0" borderId="0" xfId="0" applyAlignment="1">
      <alignment vertical="center"/>
    </xf>
    <xf numFmtId="4" fontId="0" fillId="0" borderId="0" xfId="0" applyNumberFormat="1" applyFont="1" applyFill="1"/>
    <xf numFmtId="0" fontId="0" fillId="0" borderId="0" xfId="0" applyFont="1" applyFill="1"/>
    <xf numFmtId="0" fontId="0" fillId="0" borderId="0" xfId="0" applyFill="1" applyAlignment="1">
      <alignment horizontal="center" vertical="top" wrapText="1"/>
    </xf>
    <xf numFmtId="0" fontId="16" fillId="59" borderId="0" xfId="0" applyFont="1" applyFill="1" applyAlignment="1">
      <alignment wrapText="1"/>
    </xf>
    <xf numFmtId="3" fontId="16" fillId="59" borderId="0" xfId="0" applyNumberFormat="1" applyFont="1" applyFill="1"/>
    <xf numFmtId="0" fontId="16" fillId="0" borderId="0" xfId="0" applyFont="1" applyFill="1" applyAlignment="1">
      <alignment horizontal="left"/>
    </xf>
    <xf numFmtId="0" fontId="0" fillId="59" borderId="0" xfId="0" applyFill="1" applyAlignment="1">
      <alignment horizontal="left"/>
    </xf>
    <xf numFmtId="0" fontId="18" fillId="60" borderId="0" xfId="0" applyNumberFormat="1" applyFont="1" applyFill="1" applyBorder="1" applyAlignment="1">
      <alignment horizontal="center"/>
    </xf>
    <xf numFmtId="0" fontId="0" fillId="0" borderId="0" xfId="0" applyNumberFormat="1" applyFont="1" applyBorder="1" applyAlignment="1"/>
    <xf numFmtId="0" fontId="18" fillId="0" borderId="0" xfId="0" applyNumberFormat="1" applyFont="1" applyBorder="1" applyAlignment="1"/>
    <xf numFmtId="0" fontId="18" fillId="0" borderId="25" xfId="0" applyNumberFormat="1" applyFont="1" applyBorder="1" applyAlignment="1"/>
    <xf numFmtId="0" fontId="0" fillId="0" borderId="25" xfId="0" applyNumberFormat="1" applyFont="1" applyBorder="1" applyAlignment="1">
      <alignment horizontal="right"/>
    </xf>
    <xf numFmtId="0" fontId="0" fillId="0" borderId="26" xfId="0" applyNumberFormat="1" applyFont="1" applyBorder="1" applyAlignment="1">
      <alignment horizontal="right"/>
    </xf>
    <xf numFmtId="0" fontId="0" fillId="0" borderId="26" xfId="0" applyNumberFormat="1" applyFont="1" applyFill="1" applyBorder="1" applyAlignment="1">
      <alignment horizontal="right"/>
    </xf>
    <xf numFmtId="0" fontId="0" fillId="0" borderId="27" xfId="0" applyNumberFormat="1" applyFont="1" applyFill="1" applyBorder="1" applyAlignment="1">
      <alignment horizontal="right"/>
    </xf>
    <xf numFmtId="0" fontId="0" fillId="0" borderId="10" xfId="0" applyNumberFormat="1" applyFont="1" applyBorder="1" applyAlignment="1"/>
    <xf numFmtId="166" fontId="18" fillId="0" borderId="10" xfId="0" applyNumberFormat="1" applyFont="1" applyBorder="1" applyAlignment="1"/>
    <xf numFmtId="166" fontId="18" fillId="0" borderId="0" xfId="0" applyNumberFormat="1" applyFont="1" applyBorder="1" applyAlignment="1"/>
    <xf numFmtId="166" fontId="18" fillId="0" borderId="30" xfId="0" applyNumberFormat="1" applyFont="1" applyBorder="1" applyAlignment="1"/>
    <xf numFmtId="166" fontId="18" fillId="61" borderId="10" xfId="0" applyNumberFormat="1" applyFont="1" applyFill="1" applyBorder="1" applyAlignment="1"/>
    <xf numFmtId="166" fontId="18" fillId="61" borderId="0" xfId="0" applyNumberFormat="1" applyFont="1" applyFill="1" applyBorder="1" applyAlignment="1"/>
    <xf numFmtId="0" fontId="0" fillId="0" borderId="31" xfId="0" applyNumberFormat="1" applyFont="1" applyFill="1" applyBorder="1" applyAlignment="1">
      <alignment wrapText="1"/>
    </xf>
    <xf numFmtId="166" fontId="18" fillId="0" borderId="31" xfId="0" applyNumberFormat="1" applyFont="1" applyBorder="1" applyAlignment="1"/>
    <xf numFmtId="166" fontId="18" fillId="0" borderId="29" xfId="0" applyNumberFormat="1" applyFont="1" applyBorder="1" applyAlignment="1"/>
    <xf numFmtId="166" fontId="18" fillId="0" borderId="32"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52" fillId="0" borderId="0" xfId="0" applyNumberFormat="1" applyFont="1" applyBorder="1" applyAlignment="1">
      <alignment vertical="top"/>
    </xf>
    <xf numFmtId="0" fontId="0" fillId="0" borderId="0" xfId="0" applyNumberFormat="1" applyFont="1" applyBorder="1" applyAlignment="1">
      <alignment vertical="top"/>
    </xf>
    <xf numFmtId="0" fontId="18" fillId="0" borderId="33" xfId="0" applyNumberFormat="1" applyFont="1" applyBorder="1" applyAlignment="1">
      <alignment horizontal="right"/>
    </xf>
    <xf numFmtId="0" fontId="18" fillId="63" borderId="34" xfId="0" applyNumberFormat="1" applyFont="1" applyFill="1" applyBorder="1" applyAlignment="1">
      <alignment horizontal="center"/>
    </xf>
    <xf numFmtId="0" fontId="18" fillId="0" borderId="31" xfId="0" applyNumberFormat="1" applyFont="1" applyBorder="1" applyAlignment="1">
      <alignment horizontal="right"/>
    </xf>
    <xf numFmtId="0" fontId="18" fillId="63" borderId="32" xfId="0" applyNumberFormat="1" applyFont="1" applyFill="1" applyBorder="1" applyAlignment="1">
      <alignment horizontal="center"/>
    </xf>
    <xf numFmtId="0" fontId="13" fillId="62" borderId="0" xfId="0" applyFont="1" applyFill="1"/>
    <xf numFmtId="0" fontId="16" fillId="62" borderId="0" xfId="0" applyFont="1" applyFill="1" applyAlignment="1"/>
    <xf numFmtId="0" fontId="0" fillId="0" borderId="0" xfId="0" applyFill="1" applyAlignment="1">
      <alignment horizontal="left" vertical="top" wrapText="1"/>
    </xf>
    <xf numFmtId="0" fontId="16" fillId="0" borderId="0" xfId="0" applyFont="1" applyAlignment="1">
      <alignment horizontal="left"/>
    </xf>
    <xf numFmtId="0" fontId="0" fillId="0" borderId="0" xfId="0" applyAlignment="1">
      <alignment horizontal="center" vertical="top" wrapText="1"/>
    </xf>
    <xf numFmtId="0" fontId="16" fillId="59" borderId="0" xfId="0" applyFont="1" applyFill="1" applyAlignment="1">
      <alignment horizontal="left"/>
    </xf>
    <xf numFmtId="0" fontId="0" fillId="0" borderId="0" xfId="0" applyAlignment="1">
      <alignment horizontal="center" wrapText="1"/>
    </xf>
    <xf numFmtId="0" fontId="0" fillId="0" borderId="0" xfId="0" applyAlignment="1">
      <alignment horizontal="center"/>
    </xf>
    <xf numFmtId="0" fontId="16" fillId="0" borderId="0" xfId="0" applyFont="1" applyFill="1" applyAlignment="1">
      <alignment horizontal="left"/>
    </xf>
    <xf numFmtId="0" fontId="16" fillId="0" borderId="0" xfId="0" applyFont="1" applyAlignment="1">
      <alignment horizontal="center" wrapText="1"/>
    </xf>
    <xf numFmtId="0" fontId="16" fillId="0" borderId="0" xfId="0" applyFont="1" applyFill="1" applyAlignment="1">
      <alignment horizontal="center"/>
    </xf>
    <xf numFmtId="0" fontId="0" fillId="59" borderId="0" xfId="0" applyFill="1" applyAlignment="1">
      <alignment horizontal="left"/>
    </xf>
    <xf numFmtId="0" fontId="55" fillId="59" borderId="0" xfId="0" applyFont="1" applyFill="1" applyAlignment="1">
      <alignment horizontal="left"/>
    </xf>
    <xf numFmtId="0" fontId="56" fillId="59" borderId="0" xfId="0" applyFont="1" applyFill="1" applyAlignment="1">
      <alignment horizontal="left"/>
    </xf>
    <xf numFmtId="0" fontId="55" fillId="0" borderId="25" xfId="0" applyFont="1" applyFill="1" applyBorder="1" applyAlignment="1">
      <alignment horizontal="center"/>
    </xf>
    <xf numFmtId="0" fontId="56" fillId="0" borderId="26" xfId="0" applyFont="1" applyFill="1" applyBorder="1" applyAlignment="1">
      <alignment horizontal="center"/>
    </xf>
    <xf numFmtId="0" fontId="56" fillId="0" borderId="27" xfId="0" applyFont="1" applyFill="1" applyBorder="1" applyAlignment="1">
      <alignment horizontal="center"/>
    </xf>
    <xf numFmtId="0" fontId="55" fillId="0" borderId="0" xfId="0" applyFont="1" applyAlignment="1">
      <alignment horizontal="left"/>
    </xf>
    <xf numFmtId="0" fontId="0" fillId="0" borderId="0" xfId="0" applyAlignment="1">
      <alignment horizontal="left" vertical="top" wrapText="1"/>
    </xf>
    <xf numFmtId="0" fontId="54" fillId="0" borderId="0" xfId="0" applyFont="1" applyFill="1" applyAlignment="1">
      <alignment horizontal="center"/>
    </xf>
    <xf numFmtId="0" fontId="0" fillId="0" borderId="0" xfId="0" applyFill="1" applyAlignment="1">
      <alignment horizontal="center"/>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horizontal="right" vertical="center"/>
    </xf>
    <xf numFmtId="0" fontId="53" fillId="59" borderId="0" xfId="0" applyFont="1" applyFill="1" applyAlignment="1">
      <alignment horizontal="left"/>
    </xf>
    <xf numFmtId="0" fontId="16" fillId="61" borderId="0" xfId="0" applyFont="1" applyFill="1" applyAlignment="1">
      <alignment horizontal="left"/>
    </xf>
  </cellXfs>
  <cellStyles count="50411">
    <cellStyle name="20% - Accent1 10" xfId="3"/>
    <cellStyle name="20% - Accent1 10 2" xfId="4"/>
    <cellStyle name="20% - Accent1 11" xfId="5"/>
    <cellStyle name="20% - Accent1 12" xfId="1041"/>
    <cellStyle name="20% - Accent1 12 10" xfId="12266"/>
    <cellStyle name="20% - Accent1 12 10 2" xfId="31824"/>
    <cellStyle name="20% - Accent1 12 10 3" xfId="49609"/>
    <cellStyle name="20% - Accent1 12 11" xfId="12619"/>
    <cellStyle name="20% - Accent1 12 11 2" xfId="32176"/>
    <cellStyle name="20% - Accent1 12 11 3" xfId="49919"/>
    <cellStyle name="20% - Accent1 12 12" xfId="13070"/>
    <cellStyle name="20% - Accent1 12 12 2" xfId="32572"/>
    <cellStyle name="20% - Accent1 12 13" xfId="18387"/>
    <cellStyle name="20% - Accent1 12 13 2" xfId="37745"/>
    <cellStyle name="20% - Accent1 12 14" xfId="21389"/>
    <cellStyle name="20% - Accent1 12 15" xfId="19905"/>
    <cellStyle name="20% - Accent1 12 16" xfId="39229"/>
    <cellStyle name="20% - Accent1 12 2" xfId="1212"/>
    <cellStyle name="20% - Accent1 12 2 10" xfId="7117"/>
    <cellStyle name="20% - Accent1 12 2 10 2" xfId="26677"/>
    <cellStyle name="20% - Accent1 12 2 10 3" xfId="44502"/>
    <cellStyle name="20% - Accent1 12 2 11" xfId="12325"/>
    <cellStyle name="20% - Accent1 12 2 11 2" xfId="31883"/>
    <cellStyle name="20% - Accent1 12 2 11 3" xfId="49667"/>
    <cellStyle name="20% - Accent1 12 2 12" xfId="12680"/>
    <cellStyle name="20% - Accent1 12 2 12 2" xfId="32236"/>
    <cellStyle name="20% - Accent1 12 2 12 3" xfId="49977"/>
    <cellStyle name="20% - Accent1 12 2 13" xfId="13133"/>
    <cellStyle name="20% - Accent1 12 2 13 2" xfId="32632"/>
    <cellStyle name="20% - Accent1 12 2 14" xfId="18445"/>
    <cellStyle name="20% - Accent1 12 2 14 2" xfId="37803"/>
    <cellStyle name="20% - Accent1 12 2 15" xfId="21447"/>
    <cellStyle name="20% - Accent1 12 2 16" xfId="19963"/>
    <cellStyle name="20% - Accent1 12 2 17" xfId="39287"/>
    <cellStyle name="20% - Accent1 12 2 2" xfId="1467"/>
    <cellStyle name="20% - Accent1 12 2 2 10" xfId="12838"/>
    <cellStyle name="20% - Accent1 12 2 2 10 2" xfId="32394"/>
    <cellStyle name="20% - Accent1 12 2 2 10 3" xfId="50133"/>
    <cellStyle name="20% - Accent1 12 2 2 11" xfId="13344"/>
    <cellStyle name="20% - Accent1 12 2 2 11 2" xfId="32777"/>
    <cellStyle name="20% - Accent1 12 2 2 12" xfId="18624"/>
    <cellStyle name="20% - Accent1 12 2 2 12 2" xfId="37948"/>
    <cellStyle name="20% - Accent1 12 2 2 13" xfId="21592"/>
    <cellStyle name="20% - Accent1 12 2 2 14" xfId="20108"/>
    <cellStyle name="20% - Accent1 12 2 2 15" xfId="39432"/>
    <cellStyle name="20% - Accent1 12 2 2 2" xfId="1760"/>
    <cellStyle name="20% - Accent1 12 2 2 2 10" xfId="39723"/>
    <cellStyle name="20% - Accent1 12 2 2 2 2" xfId="2506"/>
    <cellStyle name="20% - Accent1 12 2 2 2 2 2" xfId="4529"/>
    <cellStyle name="20% - Accent1 12 2 2 2 2 2 2" xfId="9916"/>
    <cellStyle name="20% - Accent1 12 2 2 2 2 2 2 2" xfId="29474"/>
    <cellStyle name="20% - Accent1 12 2 2 2 2 2 2 3" xfId="47288"/>
    <cellStyle name="20% - Accent1 12 2 2 2 2 2 3" xfId="16035"/>
    <cellStyle name="20% - Accent1 12 2 2 2 2 2 3 2" xfId="35426"/>
    <cellStyle name="20% - Accent1 12 2 2 2 2 2 4" xfId="24243"/>
    <cellStyle name="20% - Accent1 12 2 2 2 2 2 5" xfId="42073"/>
    <cellStyle name="20% - Accent1 12 2 2 2 2 3" xfId="8301"/>
    <cellStyle name="20% - Accent1 12 2 2 2 2 3 2" xfId="27861"/>
    <cellStyle name="20% - Accent1 12 2 2 2 2 3 3" xfId="45680"/>
    <cellStyle name="20% - Accent1 12 2 2 2 2 4" xfId="14382"/>
    <cellStyle name="20% - Accent1 12 2 2 2 2 4 2" xfId="33810"/>
    <cellStyle name="20% - Accent1 12 2 2 2 2 5" xfId="19657"/>
    <cellStyle name="20% - Accent1 12 2 2 2 2 5 2" xfId="38981"/>
    <cellStyle name="20% - Accent1 12 2 2 2 2 6" xfId="22627"/>
    <cellStyle name="20% - Accent1 12 2 2 2 2 7" xfId="21141"/>
    <cellStyle name="20% - Accent1 12 2 2 2 2 8" xfId="40465"/>
    <cellStyle name="20% - Accent1 12 2 2 2 3" xfId="3799"/>
    <cellStyle name="20% - Accent1 12 2 2 2 3 2" xfId="9186"/>
    <cellStyle name="20% - Accent1 12 2 2 2 3 2 2" xfId="28744"/>
    <cellStyle name="20% - Accent1 12 2 2 2 3 2 3" xfId="46560"/>
    <cellStyle name="20% - Accent1 12 2 2 2 3 3" xfId="15305"/>
    <cellStyle name="20% - Accent1 12 2 2 2 3 3 2" xfId="34698"/>
    <cellStyle name="20% - Accent1 12 2 2 2 3 4" xfId="23515"/>
    <cellStyle name="20% - Accent1 12 2 2 2 3 5" xfId="41345"/>
    <cellStyle name="20% - Accent1 12 2 2 2 4" xfId="5907"/>
    <cellStyle name="20% - Accent1 12 2 2 2 4 2" xfId="11268"/>
    <cellStyle name="20% - Accent1 12 2 2 2 4 2 2" xfId="30826"/>
    <cellStyle name="20% - Accent1 12 2 2 2 4 2 3" xfId="48612"/>
    <cellStyle name="20% - Accent1 12 2 2 2 4 3" xfId="17391"/>
    <cellStyle name="20% - Accent1 12 2 2 2 4 3 2" xfId="36750"/>
    <cellStyle name="20% - Accent1 12 2 2 2 4 4" xfId="25567"/>
    <cellStyle name="20% - Accent1 12 2 2 2 4 5" xfId="43397"/>
    <cellStyle name="20% - Accent1 12 2 2 2 5" xfId="7555"/>
    <cellStyle name="20% - Accent1 12 2 2 2 5 2" xfId="27115"/>
    <cellStyle name="20% - Accent1 12 2 2 2 5 3" xfId="44938"/>
    <cellStyle name="20% - Accent1 12 2 2 2 6" xfId="13636"/>
    <cellStyle name="20% - Accent1 12 2 2 2 6 2" xfId="33068"/>
    <cellStyle name="20% - Accent1 12 2 2 2 7" xfId="18915"/>
    <cellStyle name="20% - Accent1 12 2 2 2 7 2" xfId="38239"/>
    <cellStyle name="20% - Accent1 12 2 2 2 8" xfId="21883"/>
    <cellStyle name="20% - Accent1 12 2 2 2 9" xfId="20399"/>
    <cellStyle name="20% - Accent1 12 2 2 3" xfId="2214"/>
    <cellStyle name="20% - Accent1 12 2 2 3 2" xfId="4250"/>
    <cellStyle name="20% - Accent1 12 2 2 3 2 2" xfId="9637"/>
    <cellStyle name="20% - Accent1 12 2 2 3 2 2 2" xfId="29195"/>
    <cellStyle name="20% - Accent1 12 2 2 3 2 2 3" xfId="47010"/>
    <cellStyle name="20% - Accent1 12 2 2 3 2 3" xfId="15756"/>
    <cellStyle name="20% - Accent1 12 2 2 3 2 3 2" xfId="35148"/>
    <cellStyle name="20% - Accent1 12 2 2 3 2 4" xfId="23965"/>
    <cellStyle name="20% - Accent1 12 2 2 3 2 5" xfId="41795"/>
    <cellStyle name="20% - Accent1 12 2 2 3 3" xfId="8009"/>
    <cellStyle name="20% - Accent1 12 2 2 3 3 2" xfId="27569"/>
    <cellStyle name="20% - Accent1 12 2 2 3 3 3" xfId="45389"/>
    <cellStyle name="20% - Accent1 12 2 2 3 4" xfId="14090"/>
    <cellStyle name="20% - Accent1 12 2 2 3 4 2" xfId="33519"/>
    <cellStyle name="20% - Accent1 12 2 2 3 5" xfId="19366"/>
    <cellStyle name="20% - Accent1 12 2 2 3 5 2" xfId="38690"/>
    <cellStyle name="20% - Accent1 12 2 2 3 6" xfId="22335"/>
    <cellStyle name="20% - Accent1 12 2 2 3 7" xfId="20850"/>
    <cellStyle name="20% - Accent1 12 2 2 3 8" xfId="40174"/>
    <cellStyle name="20% - Accent1 12 2 2 4" xfId="3387"/>
    <cellStyle name="20% - Accent1 12 2 2 4 2" xfId="8879"/>
    <cellStyle name="20% - Accent1 12 2 2 4 2 2" xfId="28439"/>
    <cellStyle name="20% - Accent1 12 2 2 4 2 3" xfId="46256"/>
    <cellStyle name="20% - Accent1 12 2 2 4 3" xfId="14981"/>
    <cellStyle name="20% - Accent1 12 2 2 4 3 2" xfId="34394"/>
    <cellStyle name="20% - Accent1 12 2 2 4 4" xfId="23211"/>
    <cellStyle name="20% - Accent1 12 2 2 4 5" xfId="41041"/>
    <cellStyle name="20% - Accent1 12 2 2 5" xfId="5298"/>
    <cellStyle name="20% - Accent1 12 2 2 5 2" xfId="10664"/>
    <cellStyle name="20% - Accent1 12 2 2 5 2 2" xfId="30222"/>
    <cellStyle name="20% - Accent1 12 2 2 5 2 3" xfId="48021"/>
    <cellStyle name="20% - Accent1 12 2 2 5 3" xfId="16787"/>
    <cellStyle name="20% - Accent1 12 2 2 5 3 2" xfId="36159"/>
    <cellStyle name="20% - Accent1 12 2 2 5 4" xfId="24976"/>
    <cellStyle name="20% - Accent1 12 2 2 5 5" xfId="42806"/>
    <cellStyle name="20% - Accent1 12 2 2 6" xfId="6394"/>
    <cellStyle name="20% - Accent1 12 2 2 6 2" xfId="11755"/>
    <cellStyle name="20% - Accent1 12 2 2 6 2 2" xfId="31313"/>
    <cellStyle name="20% - Accent1 12 2 2 6 2 3" xfId="49098"/>
    <cellStyle name="20% - Accent1 12 2 2 6 3" xfId="17878"/>
    <cellStyle name="20% - Accent1 12 2 2 6 3 2" xfId="37236"/>
    <cellStyle name="20% - Accent1 12 2 2 6 4" xfId="26053"/>
    <cellStyle name="20% - Accent1 12 2 2 6 5" xfId="43883"/>
    <cellStyle name="20% - Accent1 12 2 2 7" xfId="6798"/>
    <cellStyle name="20% - Accent1 12 2 2 7 2" xfId="12159"/>
    <cellStyle name="20% - Accent1 12 2 2 7 2 2" xfId="31717"/>
    <cellStyle name="20% - Accent1 12 2 2 7 2 3" xfId="49502"/>
    <cellStyle name="20% - Accent1 12 2 2 7 3" xfId="18282"/>
    <cellStyle name="20% - Accent1 12 2 2 7 3 2" xfId="37640"/>
    <cellStyle name="20% - Accent1 12 2 2 7 4" xfId="26457"/>
    <cellStyle name="20% - Accent1 12 2 2 7 5" xfId="44287"/>
    <cellStyle name="20% - Accent1 12 2 2 8" xfId="7263"/>
    <cellStyle name="20% - Accent1 12 2 2 8 2" xfId="26823"/>
    <cellStyle name="20% - Accent1 12 2 2 8 3" xfId="44647"/>
    <cellStyle name="20% - Accent1 12 2 2 9" xfId="12482"/>
    <cellStyle name="20% - Accent1 12 2 2 9 2" xfId="32039"/>
    <cellStyle name="20% - Accent1 12 2 2 9 3" xfId="49823"/>
    <cellStyle name="20% - Accent1 12 2 3" xfId="1614"/>
    <cellStyle name="20% - Accent1 12 2 3 10" xfId="39578"/>
    <cellStyle name="20% - Accent1 12 2 3 2" xfId="2360"/>
    <cellStyle name="20% - Accent1 12 2 3 2 2" xfId="4383"/>
    <cellStyle name="20% - Accent1 12 2 3 2 2 2" xfId="9770"/>
    <cellStyle name="20% - Accent1 12 2 3 2 2 2 2" xfId="29328"/>
    <cellStyle name="20% - Accent1 12 2 3 2 2 2 3" xfId="47143"/>
    <cellStyle name="20% - Accent1 12 2 3 2 2 3" xfId="15889"/>
    <cellStyle name="20% - Accent1 12 2 3 2 2 3 2" xfId="35281"/>
    <cellStyle name="20% - Accent1 12 2 3 2 2 4" xfId="24098"/>
    <cellStyle name="20% - Accent1 12 2 3 2 2 5" xfId="41928"/>
    <cellStyle name="20% - Accent1 12 2 3 2 3" xfId="5695"/>
    <cellStyle name="20% - Accent1 12 2 3 2 3 2" xfId="11056"/>
    <cellStyle name="20% - Accent1 12 2 3 2 3 2 2" xfId="30614"/>
    <cellStyle name="20% - Accent1 12 2 3 2 3 2 3" xfId="48400"/>
    <cellStyle name="20% - Accent1 12 2 3 2 3 3" xfId="17179"/>
    <cellStyle name="20% - Accent1 12 2 3 2 3 3 2" xfId="36538"/>
    <cellStyle name="20% - Accent1 12 2 3 2 3 4" xfId="25355"/>
    <cellStyle name="20% - Accent1 12 2 3 2 3 5" xfId="43185"/>
    <cellStyle name="20% - Accent1 12 2 3 2 4" xfId="8155"/>
    <cellStyle name="20% - Accent1 12 2 3 2 4 2" xfId="27715"/>
    <cellStyle name="20% - Accent1 12 2 3 2 4 3" xfId="45535"/>
    <cellStyle name="20% - Accent1 12 2 3 2 5" xfId="14236"/>
    <cellStyle name="20% - Accent1 12 2 3 2 5 2" xfId="33665"/>
    <cellStyle name="20% - Accent1 12 2 3 2 6" xfId="19512"/>
    <cellStyle name="20% - Accent1 12 2 3 2 6 2" xfId="38836"/>
    <cellStyle name="20% - Accent1 12 2 3 2 7" xfId="22481"/>
    <cellStyle name="20% - Accent1 12 2 3 2 8" xfId="20996"/>
    <cellStyle name="20% - Accent1 12 2 3 2 9" xfId="40320"/>
    <cellStyle name="20% - Accent1 12 2 3 3" xfId="3656"/>
    <cellStyle name="20% - Accent1 12 2 3 3 2" xfId="9043"/>
    <cellStyle name="20% - Accent1 12 2 3 3 2 2" xfId="28601"/>
    <cellStyle name="20% - Accent1 12 2 3 3 2 3" xfId="46417"/>
    <cellStyle name="20% - Accent1 12 2 3 3 3" xfId="15162"/>
    <cellStyle name="20% - Accent1 12 2 3 3 3 2" xfId="34555"/>
    <cellStyle name="20% - Accent1 12 2 3 3 4" xfId="23372"/>
    <cellStyle name="20% - Accent1 12 2 3 3 5" xfId="41202"/>
    <cellStyle name="20% - Accent1 12 2 3 4" xfId="5071"/>
    <cellStyle name="20% - Accent1 12 2 3 4 2" xfId="10438"/>
    <cellStyle name="20% - Accent1 12 2 3 4 2 2" xfId="29996"/>
    <cellStyle name="20% - Accent1 12 2 3 4 2 3" xfId="47809"/>
    <cellStyle name="20% - Accent1 12 2 3 4 3" xfId="16561"/>
    <cellStyle name="20% - Accent1 12 2 3 4 3 2" xfId="35947"/>
    <cellStyle name="20% - Accent1 12 2 3 4 4" xfId="24764"/>
    <cellStyle name="20% - Accent1 12 2 3 4 5" xfId="42594"/>
    <cellStyle name="20% - Accent1 12 2 3 5" xfId="7409"/>
    <cellStyle name="20% - Accent1 12 2 3 5 2" xfId="26969"/>
    <cellStyle name="20% - Accent1 12 2 3 5 3" xfId="44793"/>
    <cellStyle name="20% - Accent1 12 2 3 6" xfId="13490"/>
    <cellStyle name="20% - Accent1 12 2 3 6 2" xfId="32923"/>
    <cellStyle name="20% - Accent1 12 2 3 7" xfId="18770"/>
    <cellStyle name="20% - Accent1 12 2 3 7 2" xfId="38094"/>
    <cellStyle name="20% - Accent1 12 2 3 8" xfId="21738"/>
    <cellStyle name="20% - Accent1 12 2 3 9" xfId="20254"/>
    <cellStyle name="20% - Accent1 12 2 4" xfId="1922"/>
    <cellStyle name="20% - Accent1 12 2 4 10" xfId="39884"/>
    <cellStyle name="20% - Accent1 12 2 4 2" xfId="2667"/>
    <cellStyle name="20% - Accent1 12 2 4 2 2" xfId="4689"/>
    <cellStyle name="20% - Accent1 12 2 4 2 2 2" xfId="10076"/>
    <cellStyle name="20% - Accent1 12 2 4 2 2 2 2" xfId="29634"/>
    <cellStyle name="20% - Accent1 12 2 4 2 2 2 3" xfId="47448"/>
    <cellStyle name="20% - Accent1 12 2 4 2 2 3" xfId="16195"/>
    <cellStyle name="20% - Accent1 12 2 4 2 2 3 2" xfId="35586"/>
    <cellStyle name="20% - Accent1 12 2 4 2 2 4" xfId="24403"/>
    <cellStyle name="20% - Accent1 12 2 4 2 2 5" xfId="42233"/>
    <cellStyle name="20% - Accent1 12 2 4 2 3" xfId="8462"/>
    <cellStyle name="20% - Accent1 12 2 4 2 3 2" xfId="28022"/>
    <cellStyle name="20% - Accent1 12 2 4 2 3 3" xfId="45841"/>
    <cellStyle name="20% - Accent1 12 2 4 2 4" xfId="14543"/>
    <cellStyle name="20% - Accent1 12 2 4 2 4 2" xfId="33971"/>
    <cellStyle name="20% - Accent1 12 2 4 2 5" xfId="19818"/>
    <cellStyle name="20% - Accent1 12 2 4 2 5 2" xfId="39142"/>
    <cellStyle name="20% - Accent1 12 2 4 2 6" xfId="22788"/>
    <cellStyle name="20% - Accent1 12 2 4 2 7" xfId="21302"/>
    <cellStyle name="20% - Accent1 12 2 4 2 8" xfId="40626"/>
    <cellStyle name="20% - Accent1 12 2 4 3" xfId="3959"/>
    <cellStyle name="20% - Accent1 12 2 4 3 2" xfId="9346"/>
    <cellStyle name="20% - Accent1 12 2 4 3 2 2" xfId="28904"/>
    <cellStyle name="20% - Accent1 12 2 4 3 2 3" xfId="46720"/>
    <cellStyle name="20% - Accent1 12 2 4 3 3" xfId="15465"/>
    <cellStyle name="20% - Accent1 12 2 4 3 3 2" xfId="34858"/>
    <cellStyle name="20% - Accent1 12 2 4 3 4" xfId="23675"/>
    <cellStyle name="20% - Accent1 12 2 4 3 5" xfId="41505"/>
    <cellStyle name="20% - Accent1 12 2 4 4" xfId="5505"/>
    <cellStyle name="20% - Accent1 12 2 4 4 2" xfId="10866"/>
    <cellStyle name="20% - Accent1 12 2 4 4 2 2" xfId="30424"/>
    <cellStyle name="20% - Accent1 12 2 4 4 2 3" xfId="48210"/>
    <cellStyle name="20% - Accent1 12 2 4 4 3" xfId="16989"/>
    <cellStyle name="20% - Accent1 12 2 4 4 3 2" xfId="36348"/>
    <cellStyle name="20% - Accent1 12 2 4 4 4" xfId="25165"/>
    <cellStyle name="20% - Accent1 12 2 4 4 5" xfId="42995"/>
    <cellStyle name="20% - Accent1 12 2 4 5" xfId="7717"/>
    <cellStyle name="20% - Accent1 12 2 4 5 2" xfId="27277"/>
    <cellStyle name="20% - Accent1 12 2 4 5 3" xfId="45099"/>
    <cellStyle name="20% - Accent1 12 2 4 6" xfId="13798"/>
    <cellStyle name="20% - Accent1 12 2 4 6 2" xfId="33229"/>
    <cellStyle name="20% - Accent1 12 2 4 7" xfId="19076"/>
    <cellStyle name="20% - Accent1 12 2 4 7 2" xfId="38400"/>
    <cellStyle name="20% - Accent1 12 2 4 8" xfId="22044"/>
    <cellStyle name="20% - Accent1 12 2 4 9" xfId="20560"/>
    <cellStyle name="20% - Accent1 12 2 5" xfId="2068"/>
    <cellStyle name="20% - Accent1 12 2 5 2" xfId="4104"/>
    <cellStyle name="20% - Accent1 12 2 5 2 2" xfId="9491"/>
    <cellStyle name="20% - Accent1 12 2 5 2 2 2" xfId="29049"/>
    <cellStyle name="20% - Accent1 12 2 5 2 2 3" xfId="46865"/>
    <cellStyle name="20% - Accent1 12 2 5 2 3" xfId="15610"/>
    <cellStyle name="20% - Accent1 12 2 5 2 3 2" xfId="35003"/>
    <cellStyle name="20% - Accent1 12 2 5 2 4" xfId="23820"/>
    <cellStyle name="20% - Accent1 12 2 5 2 5" xfId="41650"/>
    <cellStyle name="20% - Accent1 12 2 5 3" xfId="7863"/>
    <cellStyle name="20% - Accent1 12 2 5 3 2" xfId="27423"/>
    <cellStyle name="20% - Accent1 12 2 5 3 3" xfId="45244"/>
    <cellStyle name="20% - Accent1 12 2 5 4" xfId="13944"/>
    <cellStyle name="20% - Accent1 12 2 5 4 2" xfId="33374"/>
    <cellStyle name="20% - Accent1 12 2 5 5" xfId="19221"/>
    <cellStyle name="20% - Accent1 12 2 5 5 2" xfId="38545"/>
    <cellStyle name="20% - Accent1 12 2 5 6" xfId="22189"/>
    <cellStyle name="20% - Accent1 12 2 5 7" xfId="20705"/>
    <cellStyle name="20% - Accent1 12 2 5 8" xfId="40029"/>
    <cellStyle name="20% - Accent1 12 2 6" xfId="3096"/>
    <cellStyle name="20% - Accent1 12 2 6 2" xfId="8676"/>
    <cellStyle name="20% - Accent1 12 2 6 2 2" xfId="28236"/>
    <cellStyle name="20% - Accent1 12 2 6 2 3" xfId="46053"/>
    <cellStyle name="20% - Accent1 12 2 6 3" xfId="14767"/>
    <cellStyle name="20% - Accent1 12 2 6 3 2" xfId="34187"/>
    <cellStyle name="20% - Accent1 12 2 6 4" xfId="23004"/>
    <cellStyle name="20% - Accent1 12 2 6 5" xfId="40838"/>
    <cellStyle name="20% - Accent1 12 2 7" xfId="4864"/>
    <cellStyle name="20% - Accent1 12 2 7 2" xfId="10248"/>
    <cellStyle name="20% - Accent1 12 2 7 2 2" xfId="29806"/>
    <cellStyle name="20% - Accent1 12 2 7 2 3" xfId="47619"/>
    <cellStyle name="20% - Accent1 12 2 7 3" xfId="16370"/>
    <cellStyle name="20% - Accent1 12 2 7 3 2" xfId="35757"/>
    <cellStyle name="20% - Accent1 12 2 7 4" xfId="24574"/>
    <cellStyle name="20% - Accent1 12 2 7 5" xfId="42404"/>
    <cellStyle name="20% - Accent1 12 2 8" xfId="6191"/>
    <cellStyle name="20% - Accent1 12 2 8 2" xfId="11552"/>
    <cellStyle name="20% - Accent1 12 2 8 2 2" xfId="31110"/>
    <cellStyle name="20% - Accent1 12 2 8 2 3" xfId="48895"/>
    <cellStyle name="20% - Accent1 12 2 8 3" xfId="17675"/>
    <cellStyle name="20% - Accent1 12 2 8 3 2" xfId="37033"/>
    <cellStyle name="20% - Accent1 12 2 8 4" xfId="25850"/>
    <cellStyle name="20% - Accent1 12 2 8 5" xfId="43680"/>
    <cellStyle name="20% - Accent1 12 2 9" xfId="6595"/>
    <cellStyle name="20% - Accent1 12 2 9 2" xfId="11956"/>
    <cellStyle name="20% - Accent1 12 2 9 2 2" xfId="31514"/>
    <cellStyle name="20% - Accent1 12 2 9 2 3" xfId="49299"/>
    <cellStyle name="20% - Accent1 12 2 9 3" xfId="18079"/>
    <cellStyle name="20% - Accent1 12 2 9 3 2" xfId="37437"/>
    <cellStyle name="20% - Accent1 12 2 9 4" xfId="26254"/>
    <cellStyle name="20% - Accent1 12 2 9 5" xfId="44084"/>
    <cellStyle name="20% - Accent1 12 3" xfId="1403"/>
    <cellStyle name="20% - Accent1 12 3 10" xfId="13282"/>
    <cellStyle name="20% - Accent1 12 3 10 2" xfId="32719"/>
    <cellStyle name="20% - Accent1 12 3 11" xfId="18564"/>
    <cellStyle name="20% - Accent1 12 3 11 2" xfId="37890"/>
    <cellStyle name="20% - Accent1 12 3 12" xfId="21534"/>
    <cellStyle name="20% - Accent1 12 3 13" xfId="20050"/>
    <cellStyle name="20% - Accent1 12 3 14" xfId="39374"/>
    <cellStyle name="20% - Accent1 12 3 2" xfId="1701"/>
    <cellStyle name="20% - Accent1 12 3 2 10" xfId="39665"/>
    <cellStyle name="20% - Accent1 12 3 2 2" xfId="2447"/>
    <cellStyle name="20% - Accent1 12 3 2 2 2" xfId="4470"/>
    <cellStyle name="20% - Accent1 12 3 2 2 2 2" xfId="9857"/>
    <cellStyle name="20% - Accent1 12 3 2 2 2 2 2" xfId="29415"/>
    <cellStyle name="20% - Accent1 12 3 2 2 2 2 3" xfId="47230"/>
    <cellStyle name="20% - Accent1 12 3 2 2 2 3" xfId="15976"/>
    <cellStyle name="20% - Accent1 12 3 2 2 2 3 2" xfId="35368"/>
    <cellStyle name="20% - Accent1 12 3 2 2 2 4" xfId="24185"/>
    <cellStyle name="20% - Accent1 12 3 2 2 2 5" xfId="42015"/>
    <cellStyle name="20% - Accent1 12 3 2 2 3" xfId="8242"/>
    <cellStyle name="20% - Accent1 12 3 2 2 3 2" xfId="27802"/>
    <cellStyle name="20% - Accent1 12 3 2 2 3 3" xfId="45622"/>
    <cellStyle name="20% - Accent1 12 3 2 2 4" xfId="14323"/>
    <cellStyle name="20% - Accent1 12 3 2 2 4 2" xfId="33752"/>
    <cellStyle name="20% - Accent1 12 3 2 2 5" xfId="19599"/>
    <cellStyle name="20% - Accent1 12 3 2 2 5 2" xfId="38923"/>
    <cellStyle name="20% - Accent1 12 3 2 2 6" xfId="22568"/>
    <cellStyle name="20% - Accent1 12 3 2 2 7" xfId="21083"/>
    <cellStyle name="20% - Accent1 12 3 2 2 8" xfId="40407"/>
    <cellStyle name="20% - Accent1 12 3 2 3" xfId="3741"/>
    <cellStyle name="20% - Accent1 12 3 2 3 2" xfId="9128"/>
    <cellStyle name="20% - Accent1 12 3 2 3 2 2" xfId="28686"/>
    <cellStyle name="20% - Accent1 12 3 2 3 2 3" xfId="46502"/>
    <cellStyle name="20% - Accent1 12 3 2 3 3" xfId="15247"/>
    <cellStyle name="20% - Accent1 12 3 2 3 3 2" xfId="34640"/>
    <cellStyle name="20% - Accent1 12 3 2 3 4" xfId="23457"/>
    <cellStyle name="20% - Accent1 12 3 2 3 5" xfId="41287"/>
    <cellStyle name="20% - Accent1 12 3 2 4" xfId="5849"/>
    <cellStyle name="20% - Accent1 12 3 2 4 2" xfId="11210"/>
    <cellStyle name="20% - Accent1 12 3 2 4 2 2" xfId="30768"/>
    <cellStyle name="20% - Accent1 12 3 2 4 2 3" xfId="48554"/>
    <cellStyle name="20% - Accent1 12 3 2 4 3" xfId="17333"/>
    <cellStyle name="20% - Accent1 12 3 2 4 3 2" xfId="36692"/>
    <cellStyle name="20% - Accent1 12 3 2 4 4" xfId="25509"/>
    <cellStyle name="20% - Accent1 12 3 2 4 5" xfId="43339"/>
    <cellStyle name="20% - Accent1 12 3 2 5" xfId="7496"/>
    <cellStyle name="20% - Accent1 12 3 2 5 2" xfId="27056"/>
    <cellStyle name="20% - Accent1 12 3 2 5 3" xfId="44880"/>
    <cellStyle name="20% - Accent1 12 3 2 6" xfId="13577"/>
    <cellStyle name="20% - Accent1 12 3 2 6 2" xfId="33010"/>
    <cellStyle name="20% - Accent1 12 3 2 7" xfId="18857"/>
    <cellStyle name="20% - Accent1 12 3 2 7 2" xfId="38181"/>
    <cellStyle name="20% - Accent1 12 3 2 8" xfId="21825"/>
    <cellStyle name="20% - Accent1 12 3 2 9" xfId="20341"/>
    <cellStyle name="20% - Accent1 12 3 3" xfId="2155"/>
    <cellStyle name="20% - Accent1 12 3 3 2" xfId="4191"/>
    <cellStyle name="20% - Accent1 12 3 3 2 2" xfId="9578"/>
    <cellStyle name="20% - Accent1 12 3 3 2 2 2" xfId="29136"/>
    <cellStyle name="20% - Accent1 12 3 3 2 2 3" xfId="46952"/>
    <cellStyle name="20% - Accent1 12 3 3 2 3" xfId="15697"/>
    <cellStyle name="20% - Accent1 12 3 3 2 3 2" xfId="35090"/>
    <cellStyle name="20% - Accent1 12 3 3 2 4" xfId="23907"/>
    <cellStyle name="20% - Accent1 12 3 3 2 5" xfId="41737"/>
    <cellStyle name="20% - Accent1 12 3 3 3" xfId="7950"/>
    <cellStyle name="20% - Accent1 12 3 3 3 2" xfId="27510"/>
    <cellStyle name="20% - Accent1 12 3 3 3 3" xfId="45331"/>
    <cellStyle name="20% - Accent1 12 3 3 4" xfId="14031"/>
    <cellStyle name="20% - Accent1 12 3 3 4 2" xfId="33461"/>
    <cellStyle name="20% - Accent1 12 3 3 5" xfId="19308"/>
    <cellStyle name="20% - Accent1 12 3 3 5 2" xfId="38632"/>
    <cellStyle name="20% - Accent1 12 3 3 6" xfId="22276"/>
    <cellStyle name="20% - Accent1 12 3 3 7" xfId="20792"/>
    <cellStyle name="20% - Accent1 12 3 3 8" xfId="40116"/>
    <cellStyle name="20% - Accent1 12 3 4" xfId="3598"/>
    <cellStyle name="20% - Accent1 12 3 4 2" xfId="8985"/>
    <cellStyle name="20% - Accent1 12 3 4 2 2" xfId="28543"/>
    <cellStyle name="20% - Accent1 12 3 4 2 3" xfId="46359"/>
    <cellStyle name="20% - Accent1 12 3 4 3" xfId="15104"/>
    <cellStyle name="20% - Accent1 12 3 4 3 2" xfId="34497"/>
    <cellStyle name="20% - Accent1 12 3 4 4" xfId="23314"/>
    <cellStyle name="20% - Accent1 12 3 4 5" xfId="41144"/>
    <cellStyle name="20% - Accent1 12 3 5" xfId="3193"/>
    <cellStyle name="20% - Accent1 12 3 6" xfId="5240"/>
    <cellStyle name="20% - Accent1 12 3 6 2" xfId="10606"/>
    <cellStyle name="20% - Accent1 12 3 6 2 2" xfId="30164"/>
    <cellStyle name="20% - Accent1 12 3 6 2 3" xfId="47963"/>
    <cellStyle name="20% - Accent1 12 3 6 3" xfId="16729"/>
    <cellStyle name="20% - Accent1 12 3 6 3 2" xfId="36101"/>
    <cellStyle name="20% - Accent1 12 3 6 4" xfId="24918"/>
    <cellStyle name="20% - Accent1 12 3 6 5" xfId="42748"/>
    <cellStyle name="20% - Accent1 12 3 7" xfId="7204"/>
    <cellStyle name="20% - Accent1 12 3 7 2" xfId="26764"/>
    <cellStyle name="20% - Accent1 12 3 7 3" xfId="44589"/>
    <cellStyle name="20% - Accent1 12 3 8" xfId="12424"/>
    <cellStyle name="20% - Accent1 12 3 8 2" xfId="31981"/>
    <cellStyle name="20% - Accent1 12 3 8 3" xfId="49765"/>
    <cellStyle name="20% - Accent1 12 3 9" xfId="12780"/>
    <cellStyle name="20% - Accent1 12 3 9 2" xfId="32336"/>
    <cellStyle name="20% - Accent1 12 3 9 3" xfId="50075"/>
    <cellStyle name="20% - Accent1 12 4" xfId="1556"/>
    <cellStyle name="20% - Accent1 12 4 10" xfId="21680"/>
    <cellStyle name="20% - Accent1 12 4 11" xfId="20196"/>
    <cellStyle name="20% - Accent1 12 4 12" xfId="39520"/>
    <cellStyle name="20% - Accent1 12 4 2" xfId="2302"/>
    <cellStyle name="20% - Accent1 12 4 2 10" xfId="20938"/>
    <cellStyle name="20% - Accent1 12 4 2 11" xfId="40262"/>
    <cellStyle name="20% - Accent1 12 4 2 2" xfId="3329"/>
    <cellStyle name="20% - Accent1 12 4 2 2 2" xfId="8821"/>
    <cellStyle name="20% - Accent1 12 4 2 2 2 2" xfId="28381"/>
    <cellStyle name="20% - Accent1 12 4 2 2 2 3" xfId="46198"/>
    <cellStyle name="20% - Accent1 12 4 2 2 3" xfId="14923"/>
    <cellStyle name="20% - Accent1 12 4 2 2 3 2" xfId="34336"/>
    <cellStyle name="20% - Accent1 12 4 2 2 4" xfId="23153"/>
    <cellStyle name="20% - Accent1 12 4 2 2 5" xfId="40983"/>
    <cellStyle name="20% - Accent1 12 4 2 3" xfId="5637"/>
    <cellStyle name="20% - Accent1 12 4 2 3 2" xfId="10998"/>
    <cellStyle name="20% - Accent1 12 4 2 3 2 2" xfId="30556"/>
    <cellStyle name="20% - Accent1 12 4 2 3 2 3" xfId="48342"/>
    <cellStyle name="20% - Accent1 12 4 2 3 3" xfId="17121"/>
    <cellStyle name="20% - Accent1 12 4 2 3 3 2" xfId="36480"/>
    <cellStyle name="20% - Accent1 12 4 2 3 4" xfId="25297"/>
    <cellStyle name="20% - Accent1 12 4 2 3 5" xfId="43127"/>
    <cellStyle name="20% - Accent1 12 4 2 4" xfId="6336"/>
    <cellStyle name="20% - Accent1 12 4 2 4 2" xfId="11697"/>
    <cellStyle name="20% - Accent1 12 4 2 4 2 2" xfId="31255"/>
    <cellStyle name="20% - Accent1 12 4 2 4 2 3" xfId="49040"/>
    <cellStyle name="20% - Accent1 12 4 2 4 3" xfId="17820"/>
    <cellStyle name="20% - Accent1 12 4 2 4 3 2" xfId="37178"/>
    <cellStyle name="20% - Accent1 12 4 2 4 4" xfId="25995"/>
    <cellStyle name="20% - Accent1 12 4 2 4 5" xfId="43825"/>
    <cellStyle name="20% - Accent1 12 4 2 5" xfId="6740"/>
    <cellStyle name="20% - Accent1 12 4 2 5 2" xfId="12101"/>
    <cellStyle name="20% - Accent1 12 4 2 5 2 2" xfId="31659"/>
    <cellStyle name="20% - Accent1 12 4 2 5 2 3" xfId="49444"/>
    <cellStyle name="20% - Accent1 12 4 2 5 3" xfId="18224"/>
    <cellStyle name="20% - Accent1 12 4 2 5 3 2" xfId="37582"/>
    <cellStyle name="20% - Accent1 12 4 2 5 4" xfId="26399"/>
    <cellStyle name="20% - Accent1 12 4 2 5 5" xfId="44229"/>
    <cellStyle name="20% - Accent1 12 4 2 6" xfId="8097"/>
    <cellStyle name="20% - Accent1 12 4 2 6 2" xfId="27657"/>
    <cellStyle name="20% - Accent1 12 4 2 6 3" xfId="45477"/>
    <cellStyle name="20% - Accent1 12 4 2 7" xfId="14178"/>
    <cellStyle name="20% - Accent1 12 4 2 7 2" xfId="33607"/>
    <cellStyle name="20% - Accent1 12 4 2 8" xfId="19454"/>
    <cellStyle name="20% - Accent1 12 4 2 8 2" xfId="38778"/>
    <cellStyle name="20% - Accent1 12 4 2 9" xfId="22423"/>
    <cellStyle name="20% - Accent1 12 4 3" xfId="2995"/>
    <cellStyle name="20% - Accent1 12 4 3 2" xfId="8618"/>
    <cellStyle name="20% - Accent1 12 4 3 2 2" xfId="28178"/>
    <cellStyle name="20% - Accent1 12 4 3 2 3" xfId="45995"/>
    <cellStyle name="20% - Accent1 12 4 3 3" xfId="14709"/>
    <cellStyle name="20% - Accent1 12 4 3 3 2" xfId="34129"/>
    <cellStyle name="20% - Accent1 12 4 3 4" xfId="22946"/>
    <cellStyle name="20% - Accent1 12 4 3 5" xfId="40780"/>
    <cellStyle name="20% - Accent1 12 4 4" xfId="5013"/>
    <cellStyle name="20% - Accent1 12 4 4 2" xfId="10380"/>
    <cellStyle name="20% - Accent1 12 4 4 2 2" xfId="29938"/>
    <cellStyle name="20% - Accent1 12 4 4 2 3" xfId="47751"/>
    <cellStyle name="20% - Accent1 12 4 4 3" xfId="16503"/>
    <cellStyle name="20% - Accent1 12 4 4 3 2" xfId="35889"/>
    <cellStyle name="20% - Accent1 12 4 4 4" xfId="24706"/>
    <cellStyle name="20% - Accent1 12 4 4 5" xfId="42536"/>
    <cellStyle name="20% - Accent1 12 4 5" xfId="6133"/>
    <cellStyle name="20% - Accent1 12 4 5 2" xfId="11494"/>
    <cellStyle name="20% - Accent1 12 4 5 2 2" xfId="31052"/>
    <cellStyle name="20% - Accent1 12 4 5 2 3" xfId="48837"/>
    <cellStyle name="20% - Accent1 12 4 5 3" xfId="17617"/>
    <cellStyle name="20% - Accent1 12 4 5 3 2" xfId="36975"/>
    <cellStyle name="20% - Accent1 12 4 5 4" xfId="25792"/>
    <cellStyle name="20% - Accent1 12 4 5 5" xfId="43622"/>
    <cellStyle name="20% - Accent1 12 4 6" xfId="6537"/>
    <cellStyle name="20% - Accent1 12 4 6 2" xfId="11898"/>
    <cellStyle name="20% - Accent1 12 4 6 2 2" xfId="31456"/>
    <cellStyle name="20% - Accent1 12 4 6 2 3" xfId="49241"/>
    <cellStyle name="20% - Accent1 12 4 6 3" xfId="18021"/>
    <cellStyle name="20% - Accent1 12 4 6 3 2" xfId="37379"/>
    <cellStyle name="20% - Accent1 12 4 6 4" xfId="26196"/>
    <cellStyle name="20% - Accent1 12 4 6 5" xfId="44026"/>
    <cellStyle name="20% - Accent1 12 4 7" xfId="7351"/>
    <cellStyle name="20% - Accent1 12 4 7 2" xfId="26911"/>
    <cellStyle name="20% - Accent1 12 4 7 3" xfId="44735"/>
    <cellStyle name="20% - Accent1 12 4 8" xfId="13432"/>
    <cellStyle name="20% - Accent1 12 4 8 2" xfId="32865"/>
    <cellStyle name="20% - Accent1 12 4 9" xfId="18712"/>
    <cellStyle name="20% - Accent1 12 4 9 2" xfId="38036"/>
    <cellStyle name="20% - Accent1 12 5" xfId="1863"/>
    <cellStyle name="20% - Accent1 12 5 10" xfId="39826"/>
    <cellStyle name="20% - Accent1 12 5 2" xfId="2609"/>
    <cellStyle name="20% - Accent1 12 5 2 2" xfId="4631"/>
    <cellStyle name="20% - Accent1 12 5 2 2 2" xfId="10018"/>
    <cellStyle name="20% - Accent1 12 5 2 2 2 2" xfId="29576"/>
    <cellStyle name="20% - Accent1 12 5 2 2 2 3" xfId="47390"/>
    <cellStyle name="20% - Accent1 12 5 2 2 3" xfId="16137"/>
    <cellStyle name="20% - Accent1 12 5 2 2 3 2" xfId="35528"/>
    <cellStyle name="20% - Accent1 12 5 2 2 4" xfId="24345"/>
    <cellStyle name="20% - Accent1 12 5 2 2 5" xfId="42175"/>
    <cellStyle name="20% - Accent1 12 5 2 3" xfId="8404"/>
    <cellStyle name="20% - Accent1 12 5 2 3 2" xfId="27964"/>
    <cellStyle name="20% - Accent1 12 5 2 3 3" xfId="45783"/>
    <cellStyle name="20% - Accent1 12 5 2 4" xfId="14485"/>
    <cellStyle name="20% - Accent1 12 5 2 4 2" xfId="33913"/>
    <cellStyle name="20% - Accent1 12 5 2 5" xfId="19760"/>
    <cellStyle name="20% - Accent1 12 5 2 5 2" xfId="39084"/>
    <cellStyle name="20% - Accent1 12 5 2 6" xfId="22730"/>
    <cellStyle name="20% - Accent1 12 5 2 7" xfId="21244"/>
    <cellStyle name="20% - Accent1 12 5 2 8" xfId="40568"/>
    <cellStyle name="20% - Accent1 12 5 3" xfId="3901"/>
    <cellStyle name="20% - Accent1 12 5 3 2" xfId="9288"/>
    <cellStyle name="20% - Accent1 12 5 3 2 2" xfId="28846"/>
    <cellStyle name="20% - Accent1 12 5 3 2 3" xfId="46662"/>
    <cellStyle name="20% - Accent1 12 5 3 3" xfId="15407"/>
    <cellStyle name="20% - Accent1 12 5 3 3 2" xfId="34800"/>
    <cellStyle name="20% - Accent1 12 5 3 4" xfId="23617"/>
    <cellStyle name="20% - Accent1 12 5 3 5" xfId="41447"/>
    <cellStyle name="20% - Accent1 12 5 4" xfId="5447"/>
    <cellStyle name="20% - Accent1 12 5 4 2" xfId="10808"/>
    <cellStyle name="20% - Accent1 12 5 4 2 2" xfId="30366"/>
    <cellStyle name="20% - Accent1 12 5 4 2 3" xfId="48152"/>
    <cellStyle name="20% - Accent1 12 5 4 3" xfId="16931"/>
    <cellStyle name="20% - Accent1 12 5 4 3 2" xfId="36290"/>
    <cellStyle name="20% - Accent1 12 5 4 4" xfId="25107"/>
    <cellStyle name="20% - Accent1 12 5 4 5" xfId="42937"/>
    <cellStyle name="20% - Accent1 12 5 5" xfId="7658"/>
    <cellStyle name="20% - Accent1 12 5 5 2" xfId="27218"/>
    <cellStyle name="20% - Accent1 12 5 5 3" xfId="45041"/>
    <cellStyle name="20% - Accent1 12 5 6" xfId="13739"/>
    <cellStyle name="20% - Accent1 12 5 6 2" xfId="33171"/>
    <cellStyle name="20% - Accent1 12 5 7" xfId="19018"/>
    <cellStyle name="20% - Accent1 12 5 7 2" xfId="38342"/>
    <cellStyle name="20% - Accent1 12 5 8" xfId="21986"/>
    <cellStyle name="20% - Accent1 12 5 9" xfId="20502"/>
    <cellStyle name="20% - Accent1 12 6" xfId="2010"/>
    <cellStyle name="20% - Accent1 12 6 2" xfId="4046"/>
    <cellStyle name="20% - Accent1 12 6 2 2" xfId="9433"/>
    <cellStyle name="20% - Accent1 12 6 2 2 2" xfId="28991"/>
    <cellStyle name="20% - Accent1 12 6 2 2 3" xfId="46807"/>
    <cellStyle name="20% - Accent1 12 6 2 3" xfId="15552"/>
    <cellStyle name="20% - Accent1 12 6 2 3 2" xfId="34945"/>
    <cellStyle name="20% - Accent1 12 6 2 4" xfId="23762"/>
    <cellStyle name="20% - Accent1 12 6 2 5" xfId="41592"/>
    <cellStyle name="20% - Accent1 12 6 3" xfId="7805"/>
    <cellStyle name="20% - Accent1 12 6 3 2" xfId="27365"/>
    <cellStyle name="20% - Accent1 12 6 3 3" xfId="45186"/>
    <cellStyle name="20% - Accent1 12 6 4" xfId="13886"/>
    <cellStyle name="20% - Accent1 12 6 4 2" xfId="33316"/>
    <cellStyle name="20% - Accent1 12 6 5" xfId="19163"/>
    <cellStyle name="20% - Accent1 12 6 5 2" xfId="38487"/>
    <cellStyle name="20% - Accent1 12 6 6" xfId="22131"/>
    <cellStyle name="20% - Accent1 12 6 7" xfId="20647"/>
    <cellStyle name="20% - Accent1 12 6 8" xfId="39971"/>
    <cellStyle name="20% - Accent1 12 7" xfId="2852"/>
    <cellStyle name="20% - Accent1 12 8" xfId="4804"/>
    <cellStyle name="20% - Accent1 12 8 2" xfId="10188"/>
    <cellStyle name="20% - Accent1 12 8 2 2" xfId="29746"/>
    <cellStyle name="20% - Accent1 12 8 2 3" xfId="47560"/>
    <cellStyle name="20% - Accent1 12 8 3" xfId="16310"/>
    <cellStyle name="20% - Accent1 12 8 3 2" xfId="35698"/>
    <cellStyle name="20% - Accent1 12 8 4" xfId="24515"/>
    <cellStyle name="20% - Accent1 12 8 5" xfId="42345"/>
    <cellStyle name="20% - Accent1 12 9" xfId="7058"/>
    <cellStyle name="20% - Accent1 12 9 2" xfId="26619"/>
    <cellStyle name="20% - Accent1 12 9 3" xfId="44444"/>
    <cellStyle name="20% - Accent1 13" xfId="1136"/>
    <cellStyle name="20% - Accent1 13 10" xfId="6566"/>
    <cellStyle name="20% - Accent1 13 10 2" xfId="11927"/>
    <cellStyle name="20% - Accent1 13 10 2 2" xfId="31485"/>
    <cellStyle name="20% - Accent1 13 10 2 3" xfId="49270"/>
    <cellStyle name="20% - Accent1 13 10 3" xfId="18050"/>
    <cellStyle name="20% - Accent1 13 10 3 2" xfId="37408"/>
    <cellStyle name="20% - Accent1 13 10 4" xfId="26225"/>
    <cellStyle name="20% - Accent1 13 10 5" xfId="44055"/>
    <cellStyle name="20% - Accent1 13 11" xfId="7088"/>
    <cellStyle name="20% - Accent1 13 11 2" xfId="26648"/>
    <cellStyle name="20% - Accent1 13 11 3" xfId="44473"/>
    <cellStyle name="20% - Accent1 13 12" xfId="12295"/>
    <cellStyle name="20% - Accent1 13 12 2" xfId="31853"/>
    <cellStyle name="20% - Accent1 13 12 3" xfId="49638"/>
    <cellStyle name="20% - Accent1 13 13" xfId="12648"/>
    <cellStyle name="20% - Accent1 13 13 2" xfId="32205"/>
    <cellStyle name="20% - Accent1 13 13 3" xfId="49948"/>
    <cellStyle name="20% - Accent1 13 14" xfId="13099"/>
    <cellStyle name="20% - Accent1 13 14 2" xfId="32601"/>
    <cellStyle name="20% - Accent1 13 15" xfId="18416"/>
    <cellStyle name="20% - Accent1 13 15 2" xfId="37774"/>
    <cellStyle name="20% - Accent1 13 16" xfId="21418"/>
    <cellStyle name="20% - Accent1 13 17" xfId="19934"/>
    <cellStyle name="20% - Accent1 13 18" xfId="39258"/>
    <cellStyle name="20% - Accent1 13 2" xfId="1241"/>
    <cellStyle name="20% - Accent1 13 2 10" xfId="7146"/>
    <cellStyle name="20% - Accent1 13 2 10 2" xfId="26706"/>
    <cellStyle name="20% - Accent1 13 2 10 3" xfId="44531"/>
    <cellStyle name="20% - Accent1 13 2 11" xfId="12354"/>
    <cellStyle name="20% - Accent1 13 2 11 2" xfId="31912"/>
    <cellStyle name="20% - Accent1 13 2 11 3" xfId="49696"/>
    <cellStyle name="20% - Accent1 13 2 12" xfId="12709"/>
    <cellStyle name="20% - Accent1 13 2 12 2" xfId="32265"/>
    <cellStyle name="20% - Accent1 13 2 12 3" xfId="50006"/>
    <cellStyle name="20% - Accent1 13 2 13" xfId="13162"/>
    <cellStyle name="20% - Accent1 13 2 13 2" xfId="32661"/>
    <cellStyle name="20% - Accent1 13 2 14" xfId="18474"/>
    <cellStyle name="20% - Accent1 13 2 14 2" xfId="37832"/>
    <cellStyle name="20% - Accent1 13 2 15" xfId="21476"/>
    <cellStyle name="20% - Accent1 13 2 16" xfId="19992"/>
    <cellStyle name="20% - Accent1 13 2 17" xfId="39316"/>
    <cellStyle name="20% - Accent1 13 2 2" xfId="1496"/>
    <cellStyle name="20% - Accent1 13 2 2 10" xfId="12867"/>
    <cellStyle name="20% - Accent1 13 2 2 10 2" xfId="32423"/>
    <cellStyle name="20% - Accent1 13 2 2 10 3" xfId="50162"/>
    <cellStyle name="20% - Accent1 13 2 2 11" xfId="13373"/>
    <cellStyle name="20% - Accent1 13 2 2 11 2" xfId="32806"/>
    <cellStyle name="20% - Accent1 13 2 2 12" xfId="18653"/>
    <cellStyle name="20% - Accent1 13 2 2 12 2" xfId="37977"/>
    <cellStyle name="20% - Accent1 13 2 2 13" xfId="21621"/>
    <cellStyle name="20% - Accent1 13 2 2 14" xfId="20137"/>
    <cellStyle name="20% - Accent1 13 2 2 15" xfId="39461"/>
    <cellStyle name="20% - Accent1 13 2 2 2" xfId="1789"/>
    <cellStyle name="20% - Accent1 13 2 2 2 10" xfId="39752"/>
    <cellStyle name="20% - Accent1 13 2 2 2 2" xfId="2535"/>
    <cellStyle name="20% - Accent1 13 2 2 2 2 2" xfId="4558"/>
    <cellStyle name="20% - Accent1 13 2 2 2 2 2 2" xfId="9945"/>
    <cellStyle name="20% - Accent1 13 2 2 2 2 2 2 2" xfId="29503"/>
    <cellStyle name="20% - Accent1 13 2 2 2 2 2 2 3" xfId="47317"/>
    <cellStyle name="20% - Accent1 13 2 2 2 2 2 3" xfId="16064"/>
    <cellStyle name="20% - Accent1 13 2 2 2 2 2 3 2" xfId="35455"/>
    <cellStyle name="20% - Accent1 13 2 2 2 2 2 4" xfId="24272"/>
    <cellStyle name="20% - Accent1 13 2 2 2 2 2 5" xfId="42102"/>
    <cellStyle name="20% - Accent1 13 2 2 2 2 3" xfId="8330"/>
    <cellStyle name="20% - Accent1 13 2 2 2 2 3 2" xfId="27890"/>
    <cellStyle name="20% - Accent1 13 2 2 2 2 3 3" xfId="45709"/>
    <cellStyle name="20% - Accent1 13 2 2 2 2 4" xfId="14411"/>
    <cellStyle name="20% - Accent1 13 2 2 2 2 4 2" xfId="33839"/>
    <cellStyle name="20% - Accent1 13 2 2 2 2 5" xfId="19686"/>
    <cellStyle name="20% - Accent1 13 2 2 2 2 5 2" xfId="39010"/>
    <cellStyle name="20% - Accent1 13 2 2 2 2 6" xfId="22656"/>
    <cellStyle name="20% - Accent1 13 2 2 2 2 7" xfId="21170"/>
    <cellStyle name="20% - Accent1 13 2 2 2 2 8" xfId="40494"/>
    <cellStyle name="20% - Accent1 13 2 2 2 3" xfId="3828"/>
    <cellStyle name="20% - Accent1 13 2 2 2 3 2" xfId="9215"/>
    <cellStyle name="20% - Accent1 13 2 2 2 3 2 2" xfId="28773"/>
    <cellStyle name="20% - Accent1 13 2 2 2 3 2 3" xfId="46589"/>
    <cellStyle name="20% - Accent1 13 2 2 2 3 3" xfId="15334"/>
    <cellStyle name="20% - Accent1 13 2 2 2 3 3 2" xfId="34727"/>
    <cellStyle name="20% - Accent1 13 2 2 2 3 4" xfId="23544"/>
    <cellStyle name="20% - Accent1 13 2 2 2 3 5" xfId="41374"/>
    <cellStyle name="20% - Accent1 13 2 2 2 4" xfId="5936"/>
    <cellStyle name="20% - Accent1 13 2 2 2 4 2" xfId="11297"/>
    <cellStyle name="20% - Accent1 13 2 2 2 4 2 2" xfId="30855"/>
    <cellStyle name="20% - Accent1 13 2 2 2 4 2 3" xfId="48641"/>
    <cellStyle name="20% - Accent1 13 2 2 2 4 3" xfId="17420"/>
    <cellStyle name="20% - Accent1 13 2 2 2 4 3 2" xfId="36779"/>
    <cellStyle name="20% - Accent1 13 2 2 2 4 4" xfId="25596"/>
    <cellStyle name="20% - Accent1 13 2 2 2 4 5" xfId="43426"/>
    <cellStyle name="20% - Accent1 13 2 2 2 5" xfId="7584"/>
    <cellStyle name="20% - Accent1 13 2 2 2 5 2" xfId="27144"/>
    <cellStyle name="20% - Accent1 13 2 2 2 5 3" xfId="44967"/>
    <cellStyle name="20% - Accent1 13 2 2 2 6" xfId="13665"/>
    <cellStyle name="20% - Accent1 13 2 2 2 6 2" xfId="33097"/>
    <cellStyle name="20% - Accent1 13 2 2 2 7" xfId="18944"/>
    <cellStyle name="20% - Accent1 13 2 2 2 7 2" xfId="38268"/>
    <cellStyle name="20% - Accent1 13 2 2 2 8" xfId="21912"/>
    <cellStyle name="20% - Accent1 13 2 2 2 9" xfId="20428"/>
    <cellStyle name="20% - Accent1 13 2 2 3" xfId="2243"/>
    <cellStyle name="20% - Accent1 13 2 2 3 2" xfId="4279"/>
    <cellStyle name="20% - Accent1 13 2 2 3 2 2" xfId="9666"/>
    <cellStyle name="20% - Accent1 13 2 2 3 2 2 2" xfId="29224"/>
    <cellStyle name="20% - Accent1 13 2 2 3 2 2 3" xfId="47039"/>
    <cellStyle name="20% - Accent1 13 2 2 3 2 3" xfId="15785"/>
    <cellStyle name="20% - Accent1 13 2 2 3 2 3 2" xfId="35177"/>
    <cellStyle name="20% - Accent1 13 2 2 3 2 4" xfId="23994"/>
    <cellStyle name="20% - Accent1 13 2 2 3 2 5" xfId="41824"/>
    <cellStyle name="20% - Accent1 13 2 2 3 3" xfId="8038"/>
    <cellStyle name="20% - Accent1 13 2 2 3 3 2" xfId="27598"/>
    <cellStyle name="20% - Accent1 13 2 2 3 3 3" xfId="45418"/>
    <cellStyle name="20% - Accent1 13 2 2 3 4" xfId="14119"/>
    <cellStyle name="20% - Accent1 13 2 2 3 4 2" xfId="33548"/>
    <cellStyle name="20% - Accent1 13 2 2 3 5" xfId="19395"/>
    <cellStyle name="20% - Accent1 13 2 2 3 5 2" xfId="38719"/>
    <cellStyle name="20% - Accent1 13 2 2 3 6" xfId="22364"/>
    <cellStyle name="20% - Accent1 13 2 2 3 7" xfId="20879"/>
    <cellStyle name="20% - Accent1 13 2 2 3 8" xfId="40203"/>
    <cellStyle name="20% - Accent1 13 2 2 4" xfId="3416"/>
    <cellStyle name="20% - Accent1 13 2 2 4 2" xfId="8908"/>
    <cellStyle name="20% - Accent1 13 2 2 4 2 2" xfId="28468"/>
    <cellStyle name="20% - Accent1 13 2 2 4 2 3" xfId="46285"/>
    <cellStyle name="20% - Accent1 13 2 2 4 3" xfId="15010"/>
    <cellStyle name="20% - Accent1 13 2 2 4 3 2" xfId="34423"/>
    <cellStyle name="20% - Accent1 13 2 2 4 4" xfId="23240"/>
    <cellStyle name="20% - Accent1 13 2 2 4 5" xfId="41070"/>
    <cellStyle name="20% - Accent1 13 2 2 5" xfId="5327"/>
    <cellStyle name="20% - Accent1 13 2 2 5 2" xfId="10693"/>
    <cellStyle name="20% - Accent1 13 2 2 5 2 2" xfId="30251"/>
    <cellStyle name="20% - Accent1 13 2 2 5 2 3" xfId="48050"/>
    <cellStyle name="20% - Accent1 13 2 2 5 3" xfId="16816"/>
    <cellStyle name="20% - Accent1 13 2 2 5 3 2" xfId="36188"/>
    <cellStyle name="20% - Accent1 13 2 2 5 4" xfId="25005"/>
    <cellStyle name="20% - Accent1 13 2 2 5 5" xfId="42835"/>
    <cellStyle name="20% - Accent1 13 2 2 6" xfId="6423"/>
    <cellStyle name="20% - Accent1 13 2 2 6 2" xfId="11784"/>
    <cellStyle name="20% - Accent1 13 2 2 6 2 2" xfId="31342"/>
    <cellStyle name="20% - Accent1 13 2 2 6 2 3" xfId="49127"/>
    <cellStyle name="20% - Accent1 13 2 2 6 3" xfId="17907"/>
    <cellStyle name="20% - Accent1 13 2 2 6 3 2" xfId="37265"/>
    <cellStyle name="20% - Accent1 13 2 2 6 4" xfId="26082"/>
    <cellStyle name="20% - Accent1 13 2 2 6 5" xfId="43912"/>
    <cellStyle name="20% - Accent1 13 2 2 7" xfId="6827"/>
    <cellStyle name="20% - Accent1 13 2 2 7 2" xfId="12188"/>
    <cellStyle name="20% - Accent1 13 2 2 7 2 2" xfId="31746"/>
    <cellStyle name="20% - Accent1 13 2 2 7 2 3" xfId="49531"/>
    <cellStyle name="20% - Accent1 13 2 2 7 3" xfId="18311"/>
    <cellStyle name="20% - Accent1 13 2 2 7 3 2" xfId="37669"/>
    <cellStyle name="20% - Accent1 13 2 2 7 4" xfId="26486"/>
    <cellStyle name="20% - Accent1 13 2 2 7 5" xfId="44316"/>
    <cellStyle name="20% - Accent1 13 2 2 8" xfId="7292"/>
    <cellStyle name="20% - Accent1 13 2 2 8 2" xfId="26852"/>
    <cellStyle name="20% - Accent1 13 2 2 8 3" xfId="44676"/>
    <cellStyle name="20% - Accent1 13 2 2 9" xfId="12511"/>
    <cellStyle name="20% - Accent1 13 2 2 9 2" xfId="32068"/>
    <cellStyle name="20% - Accent1 13 2 2 9 3" xfId="49852"/>
    <cellStyle name="20% - Accent1 13 2 3" xfId="1643"/>
    <cellStyle name="20% - Accent1 13 2 3 10" xfId="39607"/>
    <cellStyle name="20% - Accent1 13 2 3 2" xfId="2389"/>
    <cellStyle name="20% - Accent1 13 2 3 2 2" xfId="4412"/>
    <cellStyle name="20% - Accent1 13 2 3 2 2 2" xfId="9799"/>
    <cellStyle name="20% - Accent1 13 2 3 2 2 2 2" xfId="29357"/>
    <cellStyle name="20% - Accent1 13 2 3 2 2 2 3" xfId="47172"/>
    <cellStyle name="20% - Accent1 13 2 3 2 2 3" xfId="15918"/>
    <cellStyle name="20% - Accent1 13 2 3 2 2 3 2" xfId="35310"/>
    <cellStyle name="20% - Accent1 13 2 3 2 2 4" xfId="24127"/>
    <cellStyle name="20% - Accent1 13 2 3 2 2 5" xfId="41957"/>
    <cellStyle name="20% - Accent1 13 2 3 2 3" xfId="5724"/>
    <cellStyle name="20% - Accent1 13 2 3 2 3 2" xfId="11085"/>
    <cellStyle name="20% - Accent1 13 2 3 2 3 2 2" xfId="30643"/>
    <cellStyle name="20% - Accent1 13 2 3 2 3 2 3" xfId="48429"/>
    <cellStyle name="20% - Accent1 13 2 3 2 3 3" xfId="17208"/>
    <cellStyle name="20% - Accent1 13 2 3 2 3 3 2" xfId="36567"/>
    <cellStyle name="20% - Accent1 13 2 3 2 3 4" xfId="25384"/>
    <cellStyle name="20% - Accent1 13 2 3 2 3 5" xfId="43214"/>
    <cellStyle name="20% - Accent1 13 2 3 2 4" xfId="8184"/>
    <cellStyle name="20% - Accent1 13 2 3 2 4 2" xfId="27744"/>
    <cellStyle name="20% - Accent1 13 2 3 2 4 3" xfId="45564"/>
    <cellStyle name="20% - Accent1 13 2 3 2 5" xfId="14265"/>
    <cellStyle name="20% - Accent1 13 2 3 2 5 2" xfId="33694"/>
    <cellStyle name="20% - Accent1 13 2 3 2 6" xfId="19541"/>
    <cellStyle name="20% - Accent1 13 2 3 2 6 2" xfId="38865"/>
    <cellStyle name="20% - Accent1 13 2 3 2 7" xfId="22510"/>
    <cellStyle name="20% - Accent1 13 2 3 2 8" xfId="21025"/>
    <cellStyle name="20% - Accent1 13 2 3 2 9" xfId="40349"/>
    <cellStyle name="20% - Accent1 13 2 3 3" xfId="3685"/>
    <cellStyle name="20% - Accent1 13 2 3 3 2" xfId="9072"/>
    <cellStyle name="20% - Accent1 13 2 3 3 2 2" xfId="28630"/>
    <cellStyle name="20% - Accent1 13 2 3 3 2 3" xfId="46446"/>
    <cellStyle name="20% - Accent1 13 2 3 3 3" xfId="15191"/>
    <cellStyle name="20% - Accent1 13 2 3 3 3 2" xfId="34584"/>
    <cellStyle name="20% - Accent1 13 2 3 3 4" xfId="23401"/>
    <cellStyle name="20% - Accent1 13 2 3 3 5" xfId="41231"/>
    <cellStyle name="20% - Accent1 13 2 3 4" xfId="5100"/>
    <cellStyle name="20% - Accent1 13 2 3 4 2" xfId="10467"/>
    <cellStyle name="20% - Accent1 13 2 3 4 2 2" xfId="30025"/>
    <cellStyle name="20% - Accent1 13 2 3 4 2 3" xfId="47838"/>
    <cellStyle name="20% - Accent1 13 2 3 4 3" xfId="16590"/>
    <cellStyle name="20% - Accent1 13 2 3 4 3 2" xfId="35976"/>
    <cellStyle name="20% - Accent1 13 2 3 4 4" xfId="24793"/>
    <cellStyle name="20% - Accent1 13 2 3 4 5" xfId="42623"/>
    <cellStyle name="20% - Accent1 13 2 3 5" xfId="7438"/>
    <cellStyle name="20% - Accent1 13 2 3 5 2" xfId="26998"/>
    <cellStyle name="20% - Accent1 13 2 3 5 3" xfId="44822"/>
    <cellStyle name="20% - Accent1 13 2 3 6" xfId="13519"/>
    <cellStyle name="20% - Accent1 13 2 3 6 2" xfId="32952"/>
    <cellStyle name="20% - Accent1 13 2 3 7" xfId="18799"/>
    <cellStyle name="20% - Accent1 13 2 3 7 2" xfId="38123"/>
    <cellStyle name="20% - Accent1 13 2 3 8" xfId="21767"/>
    <cellStyle name="20% - Accent1 13 2 3 9" xfId="20283"/>
    <cellStyle name="20% - Accent1 13 2 4" xfId="1951"/>
    <cellStyle name="20% - Accent1 13 2 4 10" xfId="39913"/>
    <cellStyle name="20% - Accent1 13 2 4 2" xfId="2696"/>
    <cellStyle name="20% - Accent1 13 2 4 2 2" xfId="4718"/>
    <cellStyle name="20% - Accent1 13 2 4 2 2 2" xfId="10105"/>
    <cellStyle name="20% - Accent1 13 2 4 2 2 2 2" xfId="29663"/>
    <cellStyle name="20% - Accent1 13 2 4 2 2 2 3" xfId="47477"/>
    <cellStyle name="20% - Accent1 13 2 4 2 2 3" xfId="16224"/>
    <cellStyle name="20% - Accent1 13 2 4 2 2 3 2" xfId="35615"/>
    <cellStyle name="20% - Accent1 13 2 4 2 2 4" xfId="24432"/>
    <cellStyle name="20% - Accent1 13 2 4 2 2 5" xfId="42262"/>
    <cellStyle name="20% - Accent1 13 2 4 2 3" xfId="8491"/>
    <cellStyle name="20% - Accent1 13 2 4 2 3 2" xfId="28051"/>
    <cellStyle name="20% - Accent1 13 2 4 2 3 3" xfId="45870"/>
    <cellStyle name="20% - Accent1 13 2 4 2 4" xfId="14572"/>
    <cellStyle name="20% - Accent1 13 2 4 2 4 2" xfId="34000"/>
    <cellStyle name="20% - Accent1 13 2 4 2 5" xfId="19847"/>
    <cellStyle name="20% - Accent1 13 2 4 2 5 2" xfId="39171"/>
    <cellStyle name="20% - Accent1 13 2 4 2 6" xfId="22817"/>
    <cellStyle name="20% - Accent1 13 2 4 2 7" xfId="21331"/>
    <cellStyle name="20% - Accent1 13 2 4 2 8" xfId="40655"/>
    <cellStyle name="20% - Accent1 13 2 4 3" xfId="3988"/>
    <cellStyle name="20% - Accent1 13 2 4 3 2" xfId="9375"/>
    <cellStyle name="20% - Accent1 13 2 4 3 2 2" xfId="28933"/>
    <cellStyle name="20% - Accent1 13 2 4 3 2 3" xfId="46749"/>
    <cellStyle name="20% - Accent1 13 2 4 3 3" xfId="15494"/>
    <cellStyle name="20% - Accent1 13 2 4 3 3 2" xfId="34887"/>
    <cellStyle name="20% - Accent1 13 2 4 3 4" xfId="23704"/>
    <cellStyle name="20% - Accent1 13 2 4 3 5" xfId="41534"/>
    <cellStyle name="20% - Accent1 13 2 4 4" xfId="5534"/>
    <cellStyle name="20% - Accent1 13 2 4 4 2" xfId="10895"/>
    <cellStyle name="20% - Accent1 13 2 4 4 2 2" xfId="30453"/>
    <cellStyle name="20% - Accent1 13 2 4 4 2 3" xfId="48239"/>
    <cellStyle name="20% - Accent1 13 2 4 4 3" xfId="17018"/>
    <cellStyle name="20% - Accent1 13 2 4 4 3 2" xfId="36377"/>
    <cellStyle name="20% - Accent1 13 2 4 4 4" xfId="25194"/>
    <cellStyle name="20% - Accent1 13 2 4 4 5" xfId="43024"/>
    <cellStyle name="20% - Accent1 13 2 4 5" xfId="7746"/>
    <cellStyle name="20% - Accent1 13 2 4 5 2" xfId="27306"/>
    <cellStyle name="20% - Accent1 13 2 4 5 3" xfId="45128"/>
    <cellStyle name="20% - Accent1 13 2 4 6" xfId="13827"/>
    <cellStyle name="20% - Accent1 13 2 4 6 2" xfId="33258"/>
    <cellStyle name="20% - Accent1 13 2 4 7" xfId="19105"/>
    <cellStyle name="20% - Accent1 13 2 4 7 2" xfId="38429"/>
    <cellStyle name="20% - Accent1 13 2 4 8" xfId="22073"/>
    <cellStyle name="20% - Accent1 13 2 4 9" xfId="20589"/>
    <cellStyle name="20% - Accent1 13 2 5" xfId="2097"/>
    <cellStyle name="20% - Accent1 13 2 5 2" xfId="4133"/>
    <cellStyle name="20% - Accent1 13 2 5 2 2" xfId="9520"/>
    <cellStyle name="20% - Accent1 13 2 5 2 2 2" xfId="29078"/>
    <cellStyle name="20% - Accent1 13 2 5 2 2 3" xfId="46894"/>
    <cellStyle name="20% - Accent1 13 2 5 2 3" xfId="15639"/>
    <cellStyle name="20% - Accent1 13 2 5 2 3 2" xfId="35032"/>
    <cellStyle name="20% - Accent1 13 2 5 2 4" xfId="23849"/>
    <cellStyle name="20% - Accent1 13 2 5 2 5" xfId="41679"/>
    <cellStyle name="20% - Accent1 13 2 5 3" xfId="7892"/>
    <cellStyle name="20% - Accent1 13 2 5 3 2" xfId="27452"/>
    <cellStyle name="20% - Accent1 13 2 5 3 3" xfId="45273"/>
    <cellStyle name="20% - Accent1 13 2 5 4" xfId="13973"/>
    <cellStyle name="20% - Accent1 13 2 5 4 2" xfId="33403"/>
    <cellStyle name="20% - Accent1 13 2 5 5" xfId="19250"/>
    <cellStyle name="20% - Accent1 13 2 5 5 2" xfId="38574"/>
    <cellStyle name="20% - Accent1 13 2 5 6" xfId="22218"/>
    <cellStyle name="20% - Accent1 13 2 5 7" xfId="20734"/>
    <cellStyle name="20% - Accent1 13 2 5 8" xfId="40058"/>
    <cellStyle name="20% - Accent1 13 2 6" xfId="3125"/>
    <cellStyle name="20% - Accent1 13 2 6 2" xfId="8705"/>
    <cellStyle name="20% - Accent1 13 2 6 2 2" xfId="28265"/>
    <cellStyle name="20% - Accent1 13 2 6 2 3" xfId="46082"/>
    <cellStyle name="20% - Accent1 13 2 6 3" xfId="14796"/>
    <cellStyle name="20% - Accent1 13 2 6 3 2" xfId="34216"/>
    <cellStyle name="20% - Accent1 13 2 6 4" xfId="23033"/>
    <cellStyle name="20% - Accent1 13 2 6 5" xfId="40867"/>
    <cellStyle name="20% - Accent1 13 2 7" xfId="4893"/>
    <cellStyle name="20% - Accent1 13 2 7 2" xfId="10277"/>
    <cellStyle name="20% - Accent1 13 2 7 2 2" xfId="29835"/>
    <cellStyle name="20% - Accent1 13 2 7 2 3" xfId="47648"/>
    <cellStyle name="20% - Accent1 13 2 7 3" xfId="16399"/>
    <cellStyle name="20% - Accent1 13 2 7 3 2" xfId="35786"/>
    <cellStyle name="20% - Accent1 13 2 7 4" xfId="24603"/>
    <cellStyle name="20% - Accent1 13 2 7 5" xfId="42433"/>
    <cellStyle name="20% - Accent1 13 2 8" xfId="6220"/>
    <cellStyle name="20% - Accent1 13 2 8 2" xfId="11581"/>
    <cellStyle name="20% - Accent1 13 2 8 2 2" xfId="31139"/>
    <cellStyle name="20% - Accent1 13 2 8 2 3" xfId="48924"/>
    <cellStyle name="20% - Accent1 13 2 8 3" xfId="17704"/>
    <cellStyle name="20% - Accent1 13 2 8 3 2" xfId="37062"/>
    <cellStyle name="20% - Accent1 13 2 8 4" xfId="25879"/>
    <cellStyle name="20% - Accent1 13 2 8 5" xfId="43709"/>
    <cellStyle name="20% - Accent1 13 2 9" xfId="6624"/>
    <cellStyle name="20% - Accent1 13 2 9 2" xfId="11985"/>
    <cellStyle name="20% - Accent1 13 2 9 2 2" xfId="31543"/>
    <cellStyle name="20% - Accent1 13 2 9 2 3" xfId="49328"/>
    <cellStyle name="20% - Accent1 13 2 9 3" xfId="18108"/>
    <cellStyle name="20% - Accent1 13 2 9 3 2" xfId="37466"/>
    <cellStyle name="20% - Accent1 13 2 9 4" xfId="26283"/>
    <cellStyle name="20% - Accent1 13 2 9 5" xfId="44113"/>
    <cellStyle name="20% - Accent1 13 3" xfId="1432"/>
    <cellStyle name="20% - Accent1 13 3 10" xfId="12809"/>
    <cellStyle name="20% - Accent1 13 3 10 2" xfId="32365"/>
    <cellStyle name="20% - Accent1 13 3 10 3" xfId="50104"/>
    <cellStyle name="20% - Accent1 13 3 11" xfId="13311"/>
    <cellStyle name="20% - Accent1 13 3 11 2" xfId="32748"/>
    <cellStyle name="20% - Accent1 13 3 12" xfId="18593"/>
    <cellStyle name="20% - Accent1 13 3 12 2" xfId="37919"/>
    <cellStyle name="20% - Accent1 13 3 13" xfId="21563"/>
    <cellStyle name="20% - Accent1 13 3 14" xfId="20079"/>
    <cellStyle name="20% - Accent1 13 3 15" xfId="39403"/>
    <cellStyle name="20% - Accent1 13 3 2" xfId="1730"/>
    <cellStyle name="20% - Accent1 13 3 2 10" xfId="39694"/>
    <cellStyle name="20% - Accent1 13 3 2 2" xfId="2476"/>
    <cellStyle name="20% - Accent1 13 3 2 2 2" xfId="4499"/>
    <cellStyle name="20% - Accent1 13 3 2 2 2 2" xfId="9886"/>
    <cellStyle name="20% - Accent1 13 3 2 2 2 2 2" xfId="29444"/>
    <cellStyle name="20% - Accent1 13 3 2 2 2 2 3" xfId="47259"/>
    <cellStyle name="20% - Accent1 13 3 2 2 2 3" xfId="16005"/>
    <cellStyle name="20% - Accent1 13 3 2 2 2 3 2" xfId="35397"/>
    <cellStyle name="20% - Accent1 13 3 2 2 2 4" xfId="24214"/>
    <cellStyle name="20% - Accent1 13 3 2 2 2 5" xfId="42044"/>
    <cellStyle name="20% - Accent1 13 3 2 2 3" xfId="8271"/>
    <cellStyle name="20% - Accent1 13 3 2 2 3 2" xfId="27831"/>
    <cellStyle name="20% - Accent1 13 3 2 2 3 3" xfId="45651"/>
    <cellStyle name="20% - Accent1 13 3 2 2 4" xfId="14352"/>
    <cellStyle name="20% - Accent1 13 3 2 2 4 2" xfId="33781"/>
    <cellStyle name="20% - Accent1 13 3 2 2 5" xfId="19628"/>
    <cellStyle name="20% - Accent1 13 3 2 2 5 2" xfId="38952"/>
    <cellStyle name="20% - Accent1 13 3 2 2 6" xfId="22597"/>
    <cellStyle name="20% - Accent1 13 3 2 2 7" xfId="21112"/>
    <cellStyle name="20% - Accent1 13 3 2 2 8" xfId="40436"/>
    <cellStyle name="20% - Accent1 13 3 2 3" xfId="3770"/>
    <cellStyle name="20% - Accent1 13 3 2 3 2" xfId="9157"/>
    <cellStyle name="20% - Accent1 13 3 2 3 2 2" xfId="28715"/>
    <cellStyle name="20% - Accent1 13 3 2 3 2 3" xfId="46531"/>
    <cellStyle name="20% - Accent1 13 3 2 3 3" xfId="15276"/>
    <cellStyle name="20% - Accent1 13 3 2 3 3 2" xfId="34669"/>
    <cellStyle name="20% - Accent1 13 3 2 3 4" xfId="23486"/>
    <cellStyle name="20% - Accent1 13 3 2 3 5" xfId="41316"/>
    <cellStyle name="20% - Accent1 13 3 2 4" xfId="5878"/>
    <cellStyle name="20% - Accent1 13 3 2 4 2" xfId="11239"/>
    <cellStyle name="20% - Accent1 13 3 2 4 2 2" xfId="30797"/>
    <cellStyle name="20% - Accent1 13 3 2 4 2 3" xfId="48583"/>
    <cellStyle name="20% - Accent1 13 3 2 4 3" xfId="17362"/>
    <cellStyle name="20% - Accent1 13 3 2 4 3 2" xfId="36721"/>
    <cellStyle name="20% - Accent1 13 3 2 4 4" xfId="25538"/>
    <cellStyle name="20% - Accent1 13 3 2 4 5" xfId="43368"/>
    <cellStyle name="20% - Accent1 13 3 2 5" xfId="7525"/>
    <cellStyle name="20% - Accent1 13 3 2 5 2" xfId="27085"/>
    <cellStyle name="20% - Accent1 13 3 2 5 3" xfId="44909"/>
    <cellStyle name="20% - Accent1 13 3 2 6" xfId="13606"/>
    <cellStyle name="20% - Accent1 13 3 2 6 2" xfId="33039"/>
    <cellStyle name="20% - Accent1 13 3 2 7" xfId="18886"/>
    <cellStyle name="20% - Accent1 13 3 2 7 2" xfId="38210"/>
    <cellStyle name="20% - Accent1 13 3 2 8" xfId="21854"/>
    <cellStyle name="20% - Accent1 13 3 2 9" xfId="20370"/>
    <cellStyle name="20% - Accent1 13 3 3" xfId="2184"/>
    <cellStyle name="20% - Accent1 13 3 3 2" xfId="4220"/>
    <cellStyle name="20% - Accent1 13 3 3 2 2" xfId="9607"/>
    <cellStyle name="20% - Accent1 13 3 3 2 2 2" xfId="29165"/>
    <cellStyle name="20% - Accent1 13 3 3 2 2 3" xfId="46981"/>
    <cellStyle name="20% - Accent1 13 3 3 2 3" xfId="15726"/>
    <cellStyle name="20% - Accent1 13 3 3 2 3 2" xfId="35119"/>
    <cellStyle name="20% - Accent1 13 3 3 2 4" xfId="23936"/>
    <cellStyle name="20% - Accent1 13 3 3 2 5" xfId="41766"/>
    <cellStyle name="20% - Accent1 13 3 3 3" xfId="7979"/>
    <cellStyle name="20% - Accent1 13 3 3 3 2" xfId="27539"/>
    <cellStyle name="20% - Accent1 13 3 3 3 3" xfId="45360"/>
    <cellStyle name="20% - Accent1 13 3 3 4" xfId="14060"/>
    <cellStyle name="20% - Accent1 13 3 3 4 2" xfId="33490"/>
    <cellStyle name="20% - Accent1 13 3 3 5" xfId="19337"/>
    <cellStyle name="20% - Accent1 13 3 3 5 2" xfId="38661"/>
    <cellStyle name="20% - Accent1 13 3 3 6" xfId="22305"/>
    <cellStyle name="20% - Accent1 13 3 3 7" xfId="20821"/>
    <cellStyle name="20% - Accent1 13 3 3 8" xfId="40145"/>
    <cellStyle name="20% - Accent1 13 3 4" xfId="3358"/>
    <cellStyle name="20% - Accent1 13 3 4 2" xfId="8850"/>
    <cellStyle name="20% - Accent1 13 3 4 2 2" xfId="28410"/>
    <cellStyle name="20% - Accent1 13 3 4 2 3" xfId="46227"/>
    <cellStyle name="20% - Accent1 13 3 4 3" xfId="14952"/>
    <cellStyle name="20% - Accent1 13 3 4 3 2" xfId="34365"/>
    <cellStyle name="20% - Accent1 13 3 4 4" xfId="23182"/>
    <cellStyle name="20% - Accent1 13 3 4 5" xfId="41012"/>
    <cellStyle name="20% - Accent1 13 3 5" xfId="5269"/>
    <cellStyle name="20% - Accent1 13 3 5 2" xfId="10635"/>
    <cellStyle name="20% - Accent1 13 3 5 2 2" xfId="30193"/>
    <cellStyle name="20% - Accent1 13 3 5 2 3" xfId="47992"/>
    <cellStyle name="20% - Accent1 13 3 5 3" xfId="16758"/>
    <cellStyle name="20% - Accent1 13 3 5 3 2" xfId="36130"/>
    <cellStyle name="20% - Accent1 13 3 5 4" xfId="24947"/>
    <cellStyle name="20% - Accent1 13 3 5 5" xfId="42777"/>
    <cellStyle name="20% - Accent1 13 3 6" xfId="6365"/>
    <cellStyle name="20% - Accent1 13 3 6 2" xfId="11726"/>
    <cellStyle name="20% - Accent1 13 3 6 2 2" xfId="31284"/>
    <cellStyle name="20% - Accent1 13 3 6 2 3" xfId="49069"/>
    <cellStyle name="20% - Accent1 13 3 6 3" xfId="17849"/>
    <cellStyle name="20% - Accent1 13 3 6 3 2" xfId="37207"/>
    <cellStyle name="20% - Accent1 13 3 6 4" xfId="26024"/>
    <cellStyle name="20% - Accent1 13 3 6 5" xfId="43854"/>
    <cellStyle name="20% - Accent1 13 3 7" xfId="6769"/>
    <cellStyle name="20% - Accent1 13 3 7 2" xfId="12130"/>
    <cellStyle name="20% - Accent1 13 3 7 2 2" xfId="31688"/>
    <cellStyle name="20% - Accent1 13 3 7 2 3" xfId="49473"/>
    <cellStyle name="20% - Accent1 13 3 7 3" xfId="18253"/>
    <cellStyle name="20% - Accent1 13 3 7 3 2" xfId="37611"/>
    <cellStyle name="20% - Accent1 13 3 7 4" xfId="26428"/>
    <cellStyle name="20% - Accent1 13 3 7 5" xfId="44258"/>
    <cellStyle name="20% - Accent1 13 3 8" xfId="7233"/>
    <cellStyle name="20% - Accent1 13 3 8 2" xfId="26793"/>
    <cellStyle name="20% - Accent1 13 3 8 3" xfId="44618"/>
    <cellStyle name="20% - Accent1 13 3 9" xfId="12453"/>
    <cellStyle name="20% - Accent1 13 3 9 2" xfId="32010"/>
    <cellStyle name="20% - Accent1 13 3 9 3" xfId="49794"/>
    <cellStyle name="20% - Accent1 13 4" xfId="1585"/>
    <cellStyle name="20% - Accent1 13 4 10" xfId="39549"/>
    <cellStyle name="20% - Accent1 13 4 2" xfId="2331"/>
    <cellStyle name="20% - Accent1 13 4 2 2" xfId="4354"/>
    <cellStyle name="20% - Accent1 13 4 2 2 2" xfId="9741"/>
    <cellStyle name="20% - Accent1 13 4 2 2 2 2" xfId="29299"/>
    <cellStyle name="20% - Accent1 13 4 2 2 2 3" xfId="47114"/>
    <cellStyle name="20% - Accent1 13 4 2 2 3" xfId="15860"/>
    <cellStyle name="20% - Accent1 13 4 2 2 3 2" xfId="35252"/>
    <cellStyle name="20% - Accent1 13 4 2 2 4" xfId="24069"/>
    <cellStyle name="20% - Accent1 13 4 2 2 5" xfId="41899"/>
    <cellStyle name="20% - Accent1 13 4 2 3" xfId="5666"/>
    <cellStyle name="20% - Accent1 13 4 2 3 2" xfId="11027"/>
    <cellStyle name="20% - Accent1 13 4 2 3 2 2" xfId="30585"/>
    <cellStyle name="20% - Accent1 13 4 2 3 2 3" xfId="48371"/>
    <cellStyle name="20% - Accent1 13 4 2 3 3" xfId="17150"/>
    <cellStyle name="20% - Accent1 13 4 2 3 3 2" xfId="36509"/>
    <cellStyle name="20% - Accent1 13 4 2 3 4" xfId="25326"/>
    <cellStyle name="20% - Accent1 13 4 2 3 5" xfId="43156"/>
    <cellStyle name="20% - Accent1 13 4 2 4" xfId="8126"/>
    <cellStyle name="20% - Accent1 13 4 2 4 2" xfId="27686"/>
    <cellStyle name="20% - Accent1 13 4 2 4 3" xfId="45506"/>
    <cellStyle name="20% - Accent1 13 4 2 5" xfId="14207"/>
    <cellStyle name="20% - Accent1 13 4 2 5 2" xfId="33636"/>
    <cellStyle name="20% - Accent1 13 4 2 6" xfId="19483"/>
    <cellStyle name="20% - Accent1 13 4 2 6 2" xfId="38807"/>
    <cellStyle name="20% - Accent1 13 4 2 7" xfId="22452"/>
    <cellStyle name="20% - Accent1 13 4 2 8" xfId="20967"/>
    <cellStyle name="20% - Accent1 13 4 2 9" xfId="40291"/>
    <cellStyle name="20% - Accent1 13 4 3" xfId="3627"/>
    <cellStyle name="20% - Accent1 13 4 3 2" xfId="9014"/>
    <cellStyle name="20% - Accent1 13 4 3 2 2" xfId="28572"/>
    <cellStyle name="20% - Accent1 13 4 3 2 3" xfId="46388"/>
    <cellStyle name="20% - Accent1 13 4 3 3" xfId="15133"/>
    <cellStyle name="20% - Accent1 13 4 3 3 2" xfId="34526"/>
    <cellStyle name="20% - Accent1 13 4 3 4" xfId="23343"/>
    <cellStyle name="20% - Accent1 13 4 3 5" xfId="41173"/>
    <cellStyle name="20% - Accent1 13 4 4" xfId="5042"/>
    <cellStyle name="20% - Accent1 13 4 4 2" xfId="10409"/>
    <cellStyle name="20% - Accent1 13 4 4 2 2" xfId="29967"/>
    <cellStyle name="20% - Accent1 13 4 4 2 3" xfId="47780"/>
    <cellStyle name="20% - Accent1 13 4 4 3" xfId="16532"/>
    <cellStyle name="20% - Accent1 13 4 4 3 2" xfId="35918"/>
    <cellStyle name="20% - Accent1 13 4 4 4" xfId="24735"/>
    <cellStyle name="20% - Accent1 13 4 4 5" xfId="42565"/>
    <cellStyle name="20% - Accent1 13 4 5" xfId="7380"/>
    <cellStyle name="20% - Accent1 13 4 5 2" xfId="26940"/>
    <cellStyle name="20% - Accent1 13 4 5 3" xfId="44764"/>
    <cellStyle name="20% - Accent1 13 4 6" xfId="13461"/>
    <cellStyle name="20% - Accent1 13 4 6 2" xfId="32894"/>
    <cellStyle name="20% - Accent1 13 4 7" xfId="18741"/>
    <cellStyle name="20% - Accent1 13 4 7 2" xfId="38065"/>
    <cellStyle name="20% - Accent1 13 4 8" xfId="21709"/>
    <cellStyle name="20% - Accent1 13 4 9" xfId="20225"/>
    <cellStyle name="20% - Accent1 13 5" xfId="1892"/>
    <cellStyle name="20% - Accent1 13 5 10" xfId="39855"/>
    <cellStyle name="20% - Accent1 13 5 2" xfId="2638"/>
    <cellStyle name="20% - Accent1 13 5 2 2" xfId="4660"/>
    <cellStyle name="20% - Accent1 13 5 2 2 2" xfId="10047"/>
    <cellStyle name="20% - Accent1 13 5 2 2 2 2" xfId="29605"/>
    <cellStyle name="20% - Accent1 13 5 2 2 2 3" xfId="47419"/>
    <cellStyle name="20% - Accent1 13 5 2 2 3" xfId="16166"/>
    <cellStyle name="20% - Accent1 13 5 2 2 3 2" xfId="35557"/>
    <cellStyle name="20% - Accent1 13 5 2 2 4" xfId="24374"/>
    <cellStyle name="20% - Accent1 13 5 2 2 5" xfId="42204"/>
    <cellStyle name="20% - Accent1 13 5 2 3" xfId="8433"/>
    <cellStyle name="20% - Accent1 13 5 2 3 2" xfId="27993"/>
    <cellStyle name="20% - Accent1 13 5 2 3 3" xfId="45812"/>
    <cellStyle name="20% - Accent1 13 5 2 4" xfId="14514"/>
    <cellStyle name="20% - Accent1 13 5 2 4 2" xfId="33942"/>
    <cellStyle name="20% - Accent1 13 5 2 5" xfId="19789"/>
    <cellStyle name="20% - Accent1 13 5 2 5 2" xfId="39113"/>
    <cellStyle name="20% - Accent1 13 5 2 6" xfId="22759"/>
    <cellStyle name="20% - Accent1 13 5 2 7" xfId="21273"/>
    <cellStyle name="20% - Accent1 13 5 2 8" xfId="40597"/>
    <cellStyle name="20% - Accent1 13 5 3" xfId="3930"/>
    <cellStyle name="20% - Accent1 13 5 3 2" xfId="9317"/>
    <cellStyle name="20% - Accent1 13 5 3 2 2" xfId="28875"/>
    <cellStyle name="20% - Accent1 13 5 3 2 3" xfId="46691"/>
    <cellStyle name="20% - Accent1 13 5 3 3" xfId="15436"/>
    <cellStyle name="20% - Accent1 13 5 3 3 2" xfId="34829"/>
    <cellStyle name="20% - Accent1 13 5 3 4" xfId="23646"/>
    <cellStyle name="20% - Accent1 13 5 3 5" xfId="41476"/>
    <cellStyle name="20% - Accent1 13 5 4" xfId="5476"/>
    <cellStyle name="20% - Accent1 13 5 4 2" xfId="10837"/>
    <cellStyle name="20% - Accent1 13 5 4 2 2" xfId="30395"/>
    <cellStyle name="20% - Accent1 13 5 4 2 3" xfId="48181"/>
    <cellStyle name="20% - Accent1 13 5 4 3" xfId="16960"/>
    <cellStyle name="20% - Accent1 13 5 4 3 2" xfId="36319"/>
    <cellStyle name="20% - Accent1 13 5 4 4" xfId="25136"/>
    <cellStyle name="20% - Accent1 13 5 4 5" xfId="42966"/>
    <cellStyle name="20% - Accent1 13 5 5" xfId="7687"/>
    <cellStyle name="20% - Accent1 13 5 5 2" xfId="27247"/>
    <cellStyle name="20% - Accent1 13 5 5 3" xfId="45070"/>
    <cellStyle name="20% - Accent1 13 5 6" xfId="13768"/>
    <cellStyle name="20% - Accent1 13 5 6 2" xfId="33200"/>
    <cellStyle name="20% - Accent1 13 5 7" xfId="19047"/>
    <cellStyle name="20% - Accent1 13 5 7 2" xfId="38371"/>
    <cellStyle name="20% - Accent1 13 5 8" xfId="22015"/>
    <cellStyle name="20% - Accent1 13 5 9" xfId="20531"/>
    <cellStyle name="20% - Accent1 13 6" xfId="2039"/>
    <cellStyle name="20% - Accent1 13 6 2" xfId="4075"/>
    <cellStyle name="20% - Accent1 13 6 2 2" xfId="9462"/>
    <cellStyle name="20% - Accent1 13 6 2 2 2" xfId="29020"/>
    <cellStyle name="20% - Accent1 13 6 2 2 3" xfId="46836"/>
    <cellStyle name="20% - Accent1 13 6 2 3" xfId="15581"/>
    <cellStyle name="20% - Accent1 13 6 2 3 2" xfId="34974"/>
    <cellStyle name="20% - Accent1 13 6 2 4" xfId="23791"/>
    <cellStyle name="20% - Accent1 13 6 2 5" xfId="41621"/>
    <cellStyle name="20% - Accent1 13 6 3" xfId="7834"/>
    <cellStyle name="20% - Accent1 13 6 3 2" xfId="27394"/>
    <cellStyle name="20% - Accent1 13 6 3 3" xfId="45215"/>
    <cellStyle name="20% - Accent1 13 6 4" xfId="13915"/>
    <cellStyle name="20% - Accent1 13 6 4 2" xfId="33345"/>
    <cellStyle name="20% - Accent1 13 6 5" xfId="19192"/>
    <cellStyle name="20% - Accent1 13 6 5 2" xfId="38516"/>
    <cellStyle name="20% - Accent1 13 6 6" xfId="22160"/>
    <cellStyle name="20% - Accent1 13 6 7" xfId="20676"/>
    <cellStyle name="20% - Accent1 13 6 8" xfId="40000"/>
    <cellStyle name="20% - Accent1 13 7" xfId="3067"/>
    <cellStyle name="20% - Accent1 13 7 2" xfId="8647"/>
    <cellStyle name="20% - Accent1 13 7 2 2" xfId="28207"/>
    <cellStyle name="20% - Accent1 13 7 2 3" xfId="46024"/>
    <cellStyle name="20% - Accent1 13 7 3" xfId="14738"/>
    <cellStyle name="20% - Accent1 13 7 3 2" xfId="34158"/>
    <cellStyle name="20% - Accent1 13 7 4" xfId="22975"/>
    <cellStyle name="20% - Accent1 13 7 5" xfId="40809"/>
    <cellStyle name="20% - Accent1 13 8" xfId="4833"/>
    <cellStyle name="20% - Accent1 13 8 2" xfId="10217"/>
    <cellStyle name="20% - Accent1 13 8 2 2" xfId="29775"/>
    <cellStyle name="20% - Accent1 13 8 2 3" xfId="47589"/>
    <cellStyle name="20% - Accent1 13 8 3" xfId="16339"/>
    <cellStyle name="20% - Accent1 13 8 3 2" xfId="35727"/>
    <cellStyle name="20% - Accent1 13 8 4" xfId="24544"/>
    <cellStyle name="20% - Accent1 13 8 5" xfId="42374"/>
    <cellStyle name="20% - Accent1 13 9" xfId="6162"/>
    <cellStyle name="20% - Accent1 13 9 2" xfId="11523"/>
    <cellStyle name="20% - Accent1 13 9 2 2" xfId="31081"/>
    <cellStyle name="20% - Accent1 13 9 2 3" xfId="48866"/>
    <cellStyle name="20% - Accent1 13 9 3" xfId="17646"/>
    <cellStyle name="20% - Accent1 13 9 3 2" xfId="37004"/>
    <cellStyle name="20% - Accent1 13 9 4" xfId="25821"/>
    <cellStyle name="20% - Accent1 13 9 5" xfId="43651"/>
    <cellStyle name="20% - Accent1 14" xfId="1165"/>
    <cellStyle name="20% - Accent1 15" xfId="1276"/>
    <cellStyle name="20% - Accent1 15 10" xfId="7173"/>
    <cellStyle name="20% - Accent1 15 10 2" xfId="26733"/>
    <cellStyle name="20% - Accent1 15 10 3" xfId="44558"/>
    <cellStyle name="20% - Accent1 15 11" xfId="12381"/>
    <cellStyle name="20% - Accent1 15 11 2" xfId="31939"/>
    <cellStyle name="20% - Accent1 15 11 3" xfId="49723"/>
    <cellStyle name="20% - Accent1 15 12" xfId="12736"/>
    <cellStyle name="20% - Accent1 15 12 2" xfId="32292"/>
    <cellStyle name="20% - Accent1 15 12 3" xfId="50033"/>
    <cellStyle name="20% - Accent1 15 13" xfId="13189"/>
    <cellStyle name="20% - Accent1 15 13 2" xfId="32688"/>
    <cellStyle name="20% - Accent1 15 14" xfId="18501"/>
    <cellStyle name="20% - Accent1 15 14 2" xfId="37859"/>
    <cellStyle name="20% - Accent1 15 15" xfId="21503"/>
    <cellStyle name="20% - Accent1 15 16" xfId="20019"/>
    <cellStyle name="20% - Accent1 15 17" xfId="39343"/>
    <cellStyle name="20% - Accent1 15 2" xfId="1523"/>
    <cellStyle name="20% - Accent1 15 2 10" xfId="12894"/>
    <cellStyle name="20% - Accent1 15 2 10 2" xfId="32450"/>
    <cellStyle name="20% - Accent1 15 2 10 3" xfId="50189"/>
    <cellStyle name="20% - Accent1 15 2 11" xfId="13400"/>
    <cellStyle name="20% - Accent1 15 2 11 2" xfId="32833"/>
    <cellStyle name="20% - Accent1 15 2 12" xfId="18680"/>
    <cellStyle name="20% - Accent1 15 2 12 2" xfId="38004"/>
    <cellStyle name="20% - Accent1 15 2 13" xfId="21648"/>
    <cellStyle name="20% - Accent1 15 2 14" xfId="20164"/>
    <cellStyle name="20% - Accent1 15 2 15" xfId="39488"/>
    <cellStyle name="20% - Accent1 15 2 2" xfId="1816"/>
    <cellStyle name="20% - Accent1 15 2 2 10" xfId="39779"/>
    <cellStyle name="20% - Accent1 15 2 2 2" xfId="2562"/>
    <cellStyle name="20% - Accent1 15 2 2 2 2" xfId="4585"/>
    <cellStyle name="20% - Accent1 15 2 2 2 2 2" xfId="9972"/>
    <cellStyle name="20% - Accent1 15 2 2 2 2 2 2" xfId="29530"/>
    <cellStyle name="20% - Accent1 15 2 2 2 2 2 3" xfId="47344"/>
    <cellStyle name="20% - Accent1 15 2 2 2 2 3" xfId="16091"/>
    <cellStyle name="20% - Accent1 15 2 2 2 2 3 2" xfId="35482"/>
    <cellStyle name="20% - Accent1 15 2 2 2 2 4" xfId="24299"/>
    <cellStyle name="20% - Accent1 15 2 2 2 2 5" xfId="42129"/>
    <cellStyle name="20% - Accent1 15 2 2 2 3" xfId="8357"/>
    <cellStyle name="20% - Accent1 15 2 2 2 3 2" xfId="27917"/>
    <cellStyle name="20% - Accent1 15 2 2 2 3 3" xfId="45736"/>
    <cellStyle name="20% - Accent1 15 2 2 2 4" xfId="14438"/>
    <cellStyle name="20% - Accent1 15 2 2 2 4 2" xfId="33866"/>
    <cellStyle name="20% - Accent1 15 2 2 2 5" xfId="19713"/>
    <cellStyle name="20% - Accent1 15 2 2 2 5 2" xfId="39037"/>
    <cellStyle name="20% - Accent1 15 2 2 2 6" xfId="22683"/>
    <cellStyle name="20% - Accent1 15 2 2 2 7" xfId="21197"/>
    <cellStyle name="20% - Accent1 15 2 2 2 8" xfId="40521"/>
    <cellStyle name="20% - Accent1 15 2 2 3" xfId="3855"/>
    <cellStyle name="20% - Accent1 15 2 2 3 2" xfId="9242"/>
    <cellStyle name="20% - Accent1 15 2 2 3 2 2" xfId="28800"/>
    <cellStyle name="20% - Accent1 15 2 2 3 2 3" xfId="46616"/>
    <cellStyle name="20% - Accent1 15 2 2 3 3" xfId="15361"/>
    <cellStyle name="20% - Accent1 15 2 2 3 3 2" xfId="34754"/>
    <cellStyle name="20% - Accent1 15 2 2 3 4" xfId="23571"/>
    <cellStyle name="20% - Accent1 15 2 2 3 5" xfId="41401"/>
    <cellStyle name="20% - Accent1 15 2 2 4" xfId="5963"/>
    <cellStyle name="20% - Accent1 15 2 2 4 2" xfId="11324"/>
    <cellStyle name="20% - Accent1 15 2 2 4 2 2" xfId="30882"/>
    <cellStyle name="20% - Accent1 15 2 2 4 2 3" xfId="48668"/>
    <cellStyle name="20% - Accent1 15 2 2 4 3" xfId="17447"/>
    <cellStyle name="20% - Accent1 15 2 2 4 3 2" xfId="36806"/>
    <cellStyle name="20% - Accent1 15 2 2 4 4" xfId="25623"/>
    <cellStyle name="20% - Accent1 15 2 2 4 5" xfId="43453"/>
    <cellStyle name="20% - Accent1 15 2 2 5" xfId="7611"/>
    <cellStyle name="20% - Accent1 15 2 2 5 2" xfId="27171"/>
    <cellStyle name="20% - Accent1 15 2 2 5 3" xfId="44994"/>
    <cellStyle name="20% - Accent1 15 2 2 6" xfId="13692"/>
    <cellStyle name="20% - Accent1 15 2 2 6 2" xfId="33124"/>
    <cellStyle name="20% - Accent1 15 2 2 7" xfId="18971"/>
    <cellStyle name="20% - Accent1 15 2 2 7 2" xfId="38295"/>
    <cellStyle name="20% - Accent1 15 2 2 8" xfId="21939"/>
    <cellStyle name="20% - Accent1 15 2 2 9" xfId="20455"/>
    <cellStyle name="20% - Accent1 15 2 3" xfId="2270"/>
    <cellStyle name="20% - Accent1 15 2 3 2" xfId="4306"/>
    <cellStyle name="20% - Accent1 15 2 3 2 2" xfId="9693"/>
    <cellStyle name="20% - Accent1 15 2 3 2 2 2" xfId="29251"/>
    <cellStyle name="20% - Accent1 15 2 3 2 2 3" xfId="47066"/>
    <cellStyle name="20% - Accent1 15 2 3 2 3" xfId="15812"/>
    <cellStyle name="20% - Accent1 15 2 3 2 3 2" xfId="35204"/>
    <cellStyle name="20% - Accent1 15 2 3 2 4" xfId="24021"/>
    <cellStyle name="20% - Accent1 15 2 3 2 5" xfId="41851"/>
    <cellStyle name="20% - Accent1 15 2 3 3" xfId="8065"/>
    <cellStyle name="20% - Accent1 15 2 3 3 2" xfId="27625"/>
    <cellStyle name="20% - Accent1 15 2 3 3 3" xfId="45445"/>
    <cellStyle name="20% - Accent1 15 2 3 4" xfId="14146"/>
    <cellStyle name="20% - Accent1 15 2 3 4 2" xfId="33575"/>
    <cellStyle name="20% - Accent1 15 2 3 5" xfId="19422"/>
    <cellStyle name="20% - Accent1 15 2 3 5 2" xfId="38746"/>
    <cellStyle name="20% - Accent1 15 2 3 6" xfId="22391"/>
    <cellStyle name="20% - Accent1 15 2 3 7" xfId="20906"/>
    <cellStyle name="20% - Accent1 15 2 3 8" xfId="40230"/>
    <cellStyle name="20% - Accent1 15 2 4" xfId="3443"/>
    <cellStyle name="20% - Accent1 15 2 4 2" xfId="8935"/>
    <cellStyle name="20% - Accent1 15 2 4 2 2" xfId="28495"/>
    <cellStyle name="20% - Accent1 15 2 4 2 3" xfId="46312"/>
    <cellStyle name="20% - Accent1 15 2 4 3" xfId="15037"/>
    <cellStyle name="20% - Accent1 15 2 4 3 2" xfId="34450"/>
    <cellStyle name="20% - Accent1 15 2 4 4" xfId="23267"/>
    <cellStyle name="20% - Accent1 15 2 4 5" xfId="41097"/>
    <cellStyle name="20% - Accent1 15 2 5" xfId="5354"/>
    <cellStyle name="20% - Accent1 15 2 5 2" xfId="10720"/>
    <cellStyle name="20% - Accent1 15 2 5 2 2" xfId="30278"/>
    <cellStyle name="20% - Accent1 15 2 5 2 3" xfId="48077"/>
    <cellStyle name="20% - Accent1 15 2 5 3" xfId="16843"/>
    <cellStyle name="20% - Accent1 15 2 5 3 2" xfId="36215"/>
    <cellStyle name="20% - Accent1 15 2 5 4" xfId="25032"/>
    <cellStyle name="20% - Accent1 15 2 5 5" xfId="42862"/>
    <cellStyle name="20% - Accent1 15 2 6" xfId="6450"/>
    <cellStyle name="20% - Accent1 15 2 6 2" xfId="11811"/>
    <cellStyle name="20% - Accent1 15 2 6 2 2" xfId="31369"/>
    <cellStyle name="20% - Accent1 15 2 6 2 3" xfId="49154"/>
    <cellStyle name="20% - Accent1 15 2 6 3" xfId="17934"/>
    <cellStyle name="20% - Accent1 15 2 6 3 2" xfId="37292"/>
    <cellStyle name="20% - Accent1 15 2 6 4" xfId="26109"/>
    <cellStyle name="20% - Accent1 15 2 6 5" xfId="43939"/>
    <cellStyle name="20% - Accent1 15 2 7" xfId="6854"/>
    <cellStyle name="20% - Accent1 15 2 7 2" xfId="12215"/>
    <cellStyle name="20% - Accent1 15 2 7 2 2" xfId="31773"/>
    <cellStyle name="20% - Accent1 15 2 7 2 3" xfId="49558"/>
    <cellStyle name="20% - Accent1 15 2 7 3" xfId="18338"/>
    <cellStyle name="20% - Accent1 15 2 7 3 2" xfId="37696"/>
    <cellStyle name="20% - Accent1 15 2 7 4" xfId="26513"/>
    <cellStyle name="20% - Accent1 15 2 7 5" xfId="44343"/>
    <cellStyle name="20% - Accent1 15 2 8" xfId="7319"/>
    <cellStyle name="20% - Accent1 15 2 8 2" xfId="26879"/>
    <cellStyle name="20% - Accent1 15 2 8 3" xfId="44703"/>
    <cellStyle name="20% - Accent1 15 2 9" xfId="12538"/>
    <cellStyle name="20% - Accent1 15 2 9 2" xfId="32095"/>
    <cellStyle name="20% - Accent1 15 2 9 3" xfId="49879"/>
    <cellStyle name="20% - Accent1 15 3" xfId="1670"/>
    <cellStyle name="20% - Accent1 15 3 10" xfId="39634"/>
    <cellStyle name="20% - Accent1 15 3 2" xfId="2416"/>
    <cellStyle name="20% - Accent1 15 3 2 2" xfId="4439"/>
    <cellStyle name="20% - Accent1 15 3 2 2 2" xfId="9826"/>
    <cellStyle name="20% - Accent1 15 3 2 2 2 2" xfId="29384"/>
    <cellStyle name="20% - Accent1 15 3 2 2 2 3" xfId="47199"/>
    <cellStyle name="20% - Accent1 15 3 2 2 3" xfId="15945"/>
    <cellStyle name="20% - Accent1 15 3 2 2 3 2" xfId="35337"/>
    <cellStyle name="20% - Accent1 15 3 2 2 4" xfId="24154"/>
    <cellStyle name="20% - Accent1 15 3 2 2 5" xfId="41984"/>
    <cellStyle name="20% - Accent1 15 3 2 3" xfId="5751"/>
    <cellStyle name="20% - Accent1 15 3 2 3 2" xfId="11112"/>
    <cellStyle name="20% - Accent1 15 3 2 3 2 2" xfId="30670"/>
    <cellStyle name="20% - Accent1 15 3 2 3 2 3" xfId="48456"/>
    <cellStyle name="20% - Accent1 15 3 2 3 3" xfId="17235"/>
    <cellStyle name="20% - Accent1 15 3 2 3 3 2" xfId="36594"/>
    <cellStyle name="20% - Accent1 15 3 2 3 4" xfId="25411"/>
    <cellStyle name="20% - Accent1 15 3 2 3 5" xfId="43241"/>
    <cellStyle name="20% - Accent1 15 3 2 4" xfId="8211"/>
    <cellStyle name="20% - Accent1 15 3 2 4 2" xfId="27771"/>
    <cellStyle name="20% - Accent1 15 3 2 4 3" xfId="45591"/>
    <cellStyle name="20% - Accent1 15 3 2 5" xfId="14292"/>
    <cellStyle name="20% - Accent1 15 3 2 5 2" xfId="33721"/>
    <cellStyle name="20% - Accent1 15 3 2 6" xfId="19568"/>
    <cellStyle name="20% - Accent1 15 3 2 6 2" xfId="38892"/>
    <cellStyle name="20% - Accent1 15 3 2 7" xfId="22537"/>
    <cellStyle name="20% - Accent1 15 3 2 8" xfId="21052"/>
    <cellStyle name="20% - Accent1 15 3 2 9" xfId="40376"/>
    <cellStyle name="20% - Accent1 15 3 3" xfId="3712"/>
    <cellStyle name="20% - Accent1 15 3 3 2" xfId="9099"/>
    <cellStyle name="20% - Accent1 15 3 3 2 2" xfId="28657"/>
    <cellStyle name="20% - Accent1 15 3 3 2 3" xfId="46473"/>
    <cellStyle name="20% - Accent1 15 3 3 3" xfId="15218"/>
    <cellStyle name="20% - Accent1 15 3 3 3 2" xfId="34611"/>
    <cellStyle name="20% - Accent1 15 3 3 4" xfId="23428"/>
    <cellStyle name="20% - Accent1 15 3 3 5" xfId="41258"/>
    <cellStyle name="20% - Accent1 15 3 4" xfId="5127"/>
    <cellStyle name="20% - Accent1 15 3 4 2" xfId="10494"/>
    <cellStyle name="20% - Accent1 15 3 4 2 2" xfId="30052"/>
    <cellStyle name="20% - Accent1 15 3 4 2 3" xfId="47865"/>
    <cellStyle name="20% - Accent1 15 3 4 3" xfId="16617"/>
    <cellStyle name="20% - Accent1 15 3 4 3 2" xfId="36003"/>
    <cellStyle name="20% - Accent1 15 3 4 4" xfId="24820"/>
    <cellStyle name="20% - Accent1 15 3 4 5" xfId="42650"/>
    <cellStyle name="20% - Accent1 15 3 5" xfId="7465"/>
    <cellStyle name="20% - Accent1 15 3 5 2" xfId="27025"/>
    <cellStyle name="20% - Accent1 15 3 5 3" xfId="44849"/>
    <cellStyle name="20% - Accent1 15 3 6" xfId="13546"/>
    <cellStyle name="20% - Accent1 15 3 6 2" xfId="32979"/>
    <cellStyle name="20% - Accent1 15 3 7" xfId="18826"/>
    <cellStyle name="20% - Accent1 15 3 7 2" xfId="38150"/>
    <cellStyle name="20% - Accent1 15 3 8" xfId="21794"/>
    <cellStyle name="20% - Accent1 15 3 9" xfId="20310"/>
    <cellStyle name="20% - Accent1 15 4" xfId="1978"/>
    <cellStyle name="20% - Accent1 15 4 10" xfId="39940"/>
    <cellStyle name="20% - Accent1 15 4 2" xfId="2723"/>
    <cellStyle name="20% - Accent1 15 4 2 2" xfId="4745"/>
    <cellStyle name="20% - Accent1 15 4 2 2 2" xfId="10132"/>
    <cellStyle name="20% - Accent1 15 4 2 2 2 2" xfId="29690"/>
    <cellStyle name="20% - Accent1 15 4 2 2 2 3" xfId="47504"/>
    <cellStyle name="20% - Accent1 15 4 2 2 3" xfId="16251"/>
    <cellStyle name="20% - Accent1 15 4 2 2 3 2" xfId="35642"/>
    <cellStyle name="20% - Accent1 15 4 2 2 4" xfId="24459"/>
    <cellStyle name="20% - Accent1 15 4 2 2 5" xfId="42289"/>
    <cellStyle name="20% - Accent1 15 4 2 3" xfId="8518"/>
    <cellStyle name="20% - Accent1 15 4 2 3 2" xfId="28078"/>
    <cellStyle name="20% - Accent1 15 4 2 3 3" xfId="45897"/>
    <cellStyle name="20% - Accent1 15 4 2 4" xfId="14599"/>
    <cellStyle name="20% - Accent1 15 4 2 4 2" xfId="34027"/>
    <cellStyle name="20% - Accent1 15 4 2 5" xfId="19874"/>
    <cellStyle name="20% - Accent1 15 4 2 5 2" xfId="39198"/>
    <cellStyle name="20% - Accent1 15 4 2 6" xfId="22844"/>
    <cellStyle name="20% - Accent1 15 4 2 7" xfId="21358"/>
    <cellStyle name="20% - Accent1 15 4 2 8" xfId="40682"/>
    <cellStyle name="20% - Accent1 15 4 3" xfId="4015"/>
    <cellStyle name="20% - Accent1 15 4 3 2" xfId="9402"/>
    <cellStyle name="20% - Accent1 15 4 3 2 2" xfId="28960"/>
    <cellStyle name="20% - Accent1 15 4 3 2 3" xfId="46776"/>
    <cellStyle name="20% - Accent1 15 4 3 3" xfId="15521"/>
    <cellStyle name="20% - Accent1 15 4 3 3 2" xfId="34914"/>
    <cellStyle name="20% - Accent1 15 4 3 4" xfId="23731"/>
    <cellStyle name="20% - Accent1 15 4 3 5" xfId="41561"/>
    <cellStyle name="20% - Accent1 15 4 4" xfId="5561"/>
    <cellStyle name="20% - Accent1 15 4 4 2" xfId="10922"/>
    <cellStyle name="20% - Accent1 15 4 4 2 2" xfId="30480"/>
    <cellStyle name="20% - Accent1 15 4 4 2 3" xfId="48266"/>
    <cellStyle name="20% - Accent1 15 4 4 3" xfId="17045"/>
    <cellStyle name="20% - Accent1 15 4 4 3 2" xfId="36404"/>
    <cellStyle name="20% - Accent1 15 4 4 4" xfId="25221"/>
    <cellStyle name="20% - Accent1 15 4 4 5" xfId="43051"/>
    <cellStyle name="20% - Accent1 15 4 5" xfId="7773"/>
    <cellStyle name="20% - Accent1 15 4 5 2" xfId="27333"/>
    <cellStyle name="20% - Accent1 15 4 5 3" xfId="45155"/>
    <cellStyle name="20% - Accent1 15 4 6" xfId="13854"/>
    <cellStyle name="20% - Accent1 15 4 6 2" xfId="33285"/>
    <cellStyle name="20% - Accent1 15 4 7" xfId="19132"/>
    <cellStyle name="20% - Accent1 15 4 7 2" xfId="38456"/>
    <cellStyle name="20% - Accent1 15 4 8" xfId="22100"/>
    <cellStyle name="20% - Accent1 15 4 9" xfId="20616"/>
    <cellStyle name="20% - Accent1 15 5" xfId="2124"/>
    <cellStyle name="20% - Accent1 15 5 2" xfId="4160"/>
    <cellStyle name="20% - Accent1 15 5 2 2" xfId="9547"/>
    <cellStyle name="20% - Accent1 15 5 2 2 2" xfId="29105"/>
    <cellStyle name="20% - Accent1 15 5 2 2 3" xfId="46921"/>
    <cellStyle name="20% - Accent1 15 5 2 3" xfId="15666"/>
    <cellStyle name="20% - Accent1 15 5 2 3 2" xfId="35059"/>
    <cellStyle name="20% - Accent1 15 5 2 4" xfId="23876"/>
    <cellStyle name="20% - Accent1 15 5 2 5" xfId="41706"/>
    <cellStyle name="20% - Accent1 15 5 3" xfId="7919"/>
    <cellStyle name="20% - Accent1 15 5 3 2" xfId="27479"/>
    <cellStyle name="20% - Accent1 15 5 3 3" xfId="45300"/>
    <cellStyle name="20% - Accent1 15 5 4" xfId="14000"/>
    <cellStyle name="20% - Accent1 15 5 4 2" xfId="33430"/>
    <cellStyle name="20% - Accent1 15 5 5" xfId="19277"/>
    <cellStyle name="20% - Accent1 15 5 5 2" xfId="38601"/>
    <cellStyle name="20% - Accent1 15 5 6" xfId="22245"/>
    <cellStyle name="20% - Accent1 15 5 7" xfId="20761"/>
    <cellStyle name="20% - Accent1 15 5 8" xfId="40085"/>
    <cellStyle name="20% - Accent1 15 6" xfId="3152"/>
    <cellStyle name="20% - Accent1 15 6 2" xfId="8732"/>
    <cellStyle name="20% - Accent1 15 6 2 2" xfId="28292"/>
    <cellStyle name="20% - Accent1 15 6 2 3" xfId="46109"/>
    <cellStyle name="20% - Accent1 15 6 3" xfId="14823"/>
    <cellStyle name="20% - Accent1 15 6 3 2" xfId="34243"/>
    <cellStyle name="20% - Accent1 15 6 4" xfId="23060"/>
    <cellStyle name="20% - Accent1 15 6 5" xfId="40894"/>
    <cellStyle name="20% - Accent1 15 7" xfId="4920"/>
    <cellStyle name="20% - Accent1 15 7 2" xfId="10304"/>
    <cellStyle name="20% - Accent1 15 7 2 2" xfId="29862"/>
    <cellStyle name="20% - Accent1 15 7 2 3" xfId="47675"/>
    <cellStyle name="20% - Accent1 15 7 3" xfId="16426"/>
    <cellStyle name="20% - Accent1 15 7 3 2" xfId="35813"/>
    <cellStyle name="20% - Accent1 15 7 4" xfId="24630"/>
    <cellStyle name="20% - Accent1 15 7 5" xfId="42460"/>
    <cellStyle name="20% - Accent1 15 8" xfId="6247"/>
    <cellStyle name="20% - Accent1 15 8 2" xfId="11608"/>
    <cellStyle name="20% - Accent1 15 8 2 2" xfId="31166"/>
    <cellStyle name="20% - Accent1 15 8 2 3" xfId="48951"/>
    <cellStyle name="20% - Accent1 15 8 3" xfId="17731"/>
    <cellStyle name="20% - Accent1 15 8 3 2" xfId="37089"/>
    <cellStyle name="20% - Accent1 15 8 4" xfId="25906"/>
    <cellStyle name="20% - Accent1 15 8 5" xfId="43736"/>
    <cellStyle name="20% - Accent1 15 9" xfId="6651"/>
    <cellStyle name="20% - Accent1 15 9 2" xfId="12012"/>
    <cellStyle name="20% - Accent1 15 9 2 2" xfId="31570"/>
    <cellStyle name="20% - Accent1 15 9 2 3" xfId="49355"/>
    <cellStyle name="20% - Accent1 15 9 3" xfId="18135"/>
    <cellStyle name="20% - Accent1 15 9 3 2" xfId="37493"/>
    <cellStyle name="20% - Accent1 15 9 4" xfId="26310"/>
    <cellStyle name="20% - Accent1 15 9 5" xfId="44140"/>
    <cellStyle name="20% - Accent1 16" xfId="1849"/>
    <cellStyle name="20% - Accent1 16 10" xfId="20488"/>
    <cellStyle name="20% - Accent1 16 11" xfId="39812"/>
    <cellStyle name="20% - Accent1 16 2" xfId="2595"/>
    <cellStyle name="20% - Accent1 16 2 2" xfId="4617"/>
    <cellStyle name="20% - Accent1 16 2 2 2" xfId="6018"/>
    <cellStyle name="20% - Accent1 16 2 2 2 2" xfId="11379"/>
    <cellStyle name="20% - Accent1 16 2 2 2 2 2" xfId="30937"/>
    <cellStyle name="20% - Accent1 16 2 2 2 2 3" xfId="48723"/>
    <cellStyle name="20% - Accent1 16 2 2 2 3" xfId="17502"/>
    <cellStyle name="20% - Accent1 16 2 2 2 3 2" xfId="36861"/>
    <cellStyle name="20% - Accent1 16 2 2 2 4" xfId="25678"/>
    <cellStyle name="20% - Accent1 16 2 2 2 5" xfId="43508"/>
    <cellStyle name="20% - Accent1 16 2 2 3" xfId="10004"/>
    <cellStyle name="20% - Accent1 16 2 2 3 2" xfId="29562"/>
    <cellStyle name="20% - Accent1 16 2 2 3 3" xfId="47376"/>
    <cellStyle name="20% - Accent1 16 2 2 4" xfId="16123"/>
    <cellStyle name="20% - Accent1 16 2 2 4 2" xfId="35514"/>
    <cellStyle name="20% - Accent1 16 2 2 5" xfId="24331"/>
    <cellStyle name="20% - Accent1 16 2 2 6" xfId="42161"/>
    <cellStyle name="20% - Accent1 16 2 3" xfId="5409"/>
    <cellStyle name="20% - Accent1 16 2 3 2" xfId="10775"/>
    <cellStyle name="20% - Accent1 16 2 3 2 2" xfId="30333"/>
    <cellStyle name="20% - Accent1 16 2 3 2 3" xfId="48132"/>
    <cellStyle name="20% - Accent1 16 2 3 3" xfId="16898"/>
    <cellStyle name="20% - Accent1 16 2 3 3 2" xfId="36270"/>
    <cellStyle name="20% - Accent1 16 2 3 4" xfId="25087"/>
    <cellStyle name="20% - Accent1 16 2 3 5" xfId="42917"/>
    <cellStyle name="20% - Accent1 16 2 4" xfId="8390"/>
    <cellStyle name="20% - Accent1 16 2 4 2" xfId="27950"/>
    <cellStyle name="20% - Accent1 16 2 4 3" xfId="45769"/>
    <cellStyle name="20% - Accent1 16 2 5" xfId="14471"/>
    <cellStyle name="20% - Accent1 16 2 5 2" xfId="33899"/>
    <cellStyle name="20% - Accent1 16 2 6" xfId="19746"/>
    <cellStyle name="20% - Accent1 16 2 6 2" xfId="39070"/>
    <cellStyle name="20% - Accent1 16 2 7" xfId="22716"/>
    <cellStyle name="20% - Accent1 16 2 8" xfId="21230"/>
    <cellStyle name="20% - Accent1 16 2 9" xfId="40554"/>
    <cellStyle name="20% - Accent1 16 3" xfId="3887"/>
    <cellStyle name="20% - Accent1 16 3 2" xfId="5806"/>
    <cellStyle name="20% - Accent1 16 3 2 2" xfId="11167"/>
    <cellStyle name="20% - Accent1 16 3 2 2 2" xfId="30725"/>
    <cellStyle name="20% - Accent1 16 3 2 2 3" xfId="48511"/>
    <cellStyle name="20% - Accent1 16 3 2 3" xfId="17290"/>
    <cellStyle name="20% - Accent1 16 3 2 3 2" xfId="36649"/>
    <cellStyle name="20% - Accent1 16 3 2 4" xfId="25466"/>
    <cellStyle name="20% - Accent1 16 3 2 5" xfId="43296"/>
    <cellStyle name="20% - Accent1 16 3 3" xfId="5182"/>
    <cellStyle name="20% - Accent1 16 3 3 2" xfId="10549"/>
    <cellStyle name="20% - Accent1 16 3 3 2 2" xfId="30107"/>
    <cellStyle name="20% - Accent1 16 3 3 2 3" xfId="47920"/>
    <cellStyle name="20% - Accent1 16 3 3 3" xfId="16672"/>
    <cellStyle name="20% - Accent1 16 3 3 3 2" xfId="36058"/>
    <cellStyle name="20% - Accent1 16 3 3 4" xfId="24875"/>
    <cellStyle name="20% - Accent1 16 3 3 5" xfId="42705"/>
    <cellStyle name="20% - Accent1 16 3 4" xfId="9274"/>
    <cellStyle name="20% - Accent1 16 3 4 2" xfId="28832"/>
    <cellStyle name="20% - Accent1 16 3 4 3" xfId="46648"/>
    <cellStyle name="20% - Accent1 16 3 5" xfId="15393"/>
    <cellStyle name="20% - Accent1 16 3 5 2" xfId="34786"/>
    <cellStyle name="20% - Accent1 16 3 6" xfId="23603"/>
    <cellStyle name="20% - Accent1 16 3 7" xfId="41433"/>
    <cellStyle name="20% - Accent1 16 4" xfId="2950"/>
    <cellStyle name="20% - Accent1 16 4 2" xfId="5620"/>
    <cellStyle name="20% - Accent1 16 4 2 2" xfId="10981"/>
    <cellStyle name="20% - Accent1 16 4 2 2 2" xfId="30539"/>
    <cellStyle name="20% - Accent1 16 4 2 2 3" xfId="48325"/>
    <cellStyle name="20% - Accent1 16 4 2 3" xfId="17104"/>
    <cellStyle name="20% - Accent1 16 4 2 3 2" xfId="36463"/>
    <cellStyle name="20% - Accent1 16 4 2 4" xfId="25280"/>
    <cellStyle name="20% - Accent1 16 4 2 5" xfId="43110"/>
    <cellStyle name="20% - Accent1 16 5" xfId="4982"/>
    <cellStyle name="20% - Accent1 16 5 2" xfId="10363"/>
    <cellStyle name="20% - Accent1 16 5 2 2" xfId="29921"/>
    <cellStyle name="20% - Accent1 16 5 2 3" xfId="47734"/>
    <cellStyle name="20% - Accent1 16 5 3" xfId="16485"/>
    <cellStyle name="20% - Accent1 16 5 3 2" xfId="35872"/>
    <cellStyle name="20% - Accent1 16 5 4" xfId="24689"/>
    <cellStyle name="20% - Accent1 16 5 5" xfId="42519"/>
    <cellStyle name="20% - Accent1 16 6" xfId="7644"/>
    <cellStyle name="20% - Accent1 16 6 2" xfId="27204"/>
    <cellStyle name="20% - Accent1 16 6 3" xfId="45027"/>
    <cellStyle name="20% - Accent1 16 7" xfId="13725"/>
    <cellStyle name="20% - Accent1 16 7 2" xfId="33157"/>
    <cellStyle name="20% - Accent1 16 8" xfId="19004"/>
    <cellStyle name="20% - Accent1 16 8 2" xfId="38328"/>
    <cellStyle name="20% - Accent1 16 9" xfId="21972"/>
    <cellStyle name="20% - Accent1 17" xfId="2926"/>
    <cellStyle name="20% - Accent1 17 2" xfId="3315"/>
    <cellStyle name="20% - Accent1 17 2 2" xfId="5832"/>
    <cellStyle name="20% - Accent1 17 2 2 2" xfId="11193"/>
    <cellStyle name="20% - Accent1 17 2 2 2 2" xfId="30751"/>
    <cellStyle name="20% - Accent1 17 2 2 2 3" xfId="48537"/>
    <cellStyle name="20% - Accent1 17 2 2 3" xfId="17316"/>
    <cellStyle name="20% - Accent1 17 2 2 3 2" xfId="36675"/>
    <cellStyle name="20% - Accent1 17 2 2 4" xfId="25492"/>
    <cellStyle name="20% - Accent1 17 2 2 5" xfId="43322"/>
    <cellStyle name="20% - Accent1 17 2 3" xfId="5221"/>
    <cellStyle name="20% - Accent1 17 2 3 2" xfId="10588"/>
    <cellStyle name="20% - Accent1 17 2 3 2 2" xfId="30146"/>
    <cellStyle name="20% - Accent1 17 2 3 2 3" xfId="47946"/>
    <cellStyle name="20% - Accent1 17 2 3 3" xfId="16711"/>
    <cellStyle name="20% - Accent1 17 2 3 3 2" xfId="36084"/>
    <cellStyle name="20% - Accent1 17 2 3 4" xfId="24901"/>
    <cellStyle name="20% - Accent1 17 2 3 5" xfId="42731"/>
    <cellStyle name="20% - Accent1 17 2 4" xfId="6322"/>
    <cellStyle name="20% - Accent1 17 2 4 2" xfId="11683"/>
    <cellStyle name="20% - Accent1 17 2 4 2 2" xfId="31241"/>
    <cellStyle name="20% - Accent1 17 2 4 2 3" xfId="49026"/>
    <cellStyle name="20% - Accent1 17 2 4 3" xfId="17806"/>
    <cellStyle name="20% - Accent1 17 2 4 3 2" xfId="37164"/>
    <cellStyle name="20% - Accent1 17 2 4 4" xfId="25981"/>
    <cellStyle name="20% - Accent1 17 2 4 5" xfId="43811"/>
    <cellStyle name="20% - Accent1 17 2 5" xfId="6726"/>
    <cellStyle name="20% - Accent1 17 2 5 2" xfId="12087"/>
    <cellStyle name="20% - Accent1 17 2 5 2 2" xfId="31645"/>
    <cellStyle name="20% - Accent1 17 2 5 2 3" xfId="49430"/>
    <cellStyle name="20% - Accent1 17 2 5 3" xfId="18210"/>
    <cellStyle name="20% - Accent1 17 2 5 3 2" xfId="37568"/>
    <cellStyle name="20% - Accent1 17 2 5 4" xfId="26385"/>
    <cellStyle name="20% - Accent1 17 2 5 5" xfId="44215"/>
    <cellStyle name="20% - Accent1 17 2 6" xfId="8807"/>
    <cellStyle name="20% - Accent1 17 2 6 2" xfId="28367"/>
    <cellStyle name="20% - Accent1 17 2 6 3" xfId="46184"/>
    <cellStyle name="20% - Accent1 17 2 7" xfId="14909"/>
    <cellStyle name="20% - Accent1 17 2 7 2" xfId="34322"/>
    <cellStyle name="20% - Accent1 17 2 8" xfId="23139"/>
    <cellStyle name="20% - Accent1 17 2 9" xfId="40969"/>
    <cellStyle name="20% - Accent1 17 3" xfId="4998"/>
    <cellStyle name="20% - Accent1 17 4" xfId="6119"/>
    <cellStyle name="20% - Accent1 17 4 2" xfId="11480"/>
    <cellStyle name="20% - Accent1 17 4 2 2" xfId="31038"/>
    <cellStyle name="20% - Accent1 17 4 2 3" xfId="48823"/>
    <cellStyle name="20% - Accent1 17 4 3" xfId="17603"/>
    <cellStyle name="20% - Accent1 17 4 3 2" xfId="36961"/>
    <cellStyle name="20% - Accent1 17 4 4" xfId="25778"/>
    <cellStyle name="20% - Accent1 17 4 5" xfId="43608"/>
    <cellStyle name="20% - Accent1 17 5" xfId="6523"/>
    <cellStyle name="20% - Accent1 17 5 2" xfId="11884"/>
    <cellStyle name="20% - Accent1 17 5 2 2" xfId="31442"/>
    <cellStyle name="20% - Accent1 17 5 2 3" xfId="49227"/>
    <cellStyle name="20% - Accent1 17 5 3" xfId="18007"/>
    <cellStyle name="20% - Accent1 17 5 3 2" xfId="37365"/>
    <cellStyle name="20% - Accent1 17 5 4" xfId="26182"/>
    <cellStyle name="20% - Accent1 17 5 5" xfId="44012"/>
    <cellStyle name="20% - Accent1 17 6" xfId="8604"/>
    <cellStyle name="20% - Accent1 17 6 2" xfId="28164"/>
    <cellStyle name="20% - Accent1 17 6 3" xfId="45981"/>
    <cellStyle name="20% - Accent1 17 7" xfId="14695"/>
    <cellStyle name="20% - Accent1 17 7 2" xfId="34115"/>
    <cellStyle name="20% - Accent1 17 8" xfId="22932"/>
    <cellStyle name="20% - Accent1 17 9" xfId="40766"/>
    <cellStyle name="20% - Accent1 18" xfId="3245"/>
    <cellStyle name="20% - Accent1 19" xfId="2783"/>
    <cellStyle name="20% - Accent1 2" xfId="6"/>
    <cellStyle name="20% - Accent1 2 10" xfId="1042"/>
    <cellStyle name="20% - Accent1 2 10 10" xfId="6538"/>
    <cellStyle name="20% - Accent1 2 10 10 2" xfId="11899"/>
    <cellStyle name="20% - Accent1 2 10 10 2 2" xfId="31457"/>
    <cellStyle name="20% - Accent1 2 10 10 2 3" xfId="49242"/>
    <cellStyle name="20% - Accent1 2 10 10 3" xfId="18022"/>
    <cellStyle name="20% - Accent1 2 10 10 3 2" xfId="37380"/>
    <cellStyle name="20% - Accent1 2 10 10 4" xfId="26197"/>
    <cellStyle name="20% - Accent1 2 10 10 5" xfId="44027"/>
    <cellStyle name="20% - Accent1 2 10 11" xfId="7059"/>
    <cellStyle name="20% - Accent1 2 10 11 2" xfId="26620"/>
    <cellStyle name="20% - Accent1 2 10 11 3" xfId="44445"/>
    <cellStyle name="20% - Accent1 2 10 12" xfId="12267"/>
    <cellStyle name="20% - Accent1 2 10 12 2" xfId="31825"/>
    <cellStyle name="20% - Accent1 2 10 12 3" xfId="49610"/>
    <cellStyle name="20% - Accent1 2 10 13" xfId="12620"/>
    <cellStyle name="20% - Accent1 2 10 13 2" xfId="32177"/>
    <cellStyle name="20% - Accent1 2 10 13 3" xfId="49920"/>
    <cellStyle name="20% - Accent1 2 10 14" xfId="13071"/>
    <cellStyle name="20% - Accent1 2 10 14 2" xfId="32573"/>
    <cellStyle name="20% - Accent1 2 10 15" xfId="18388"/>
    <cellStyle name="20% - Accent1 2 10 15 2" xfId="37746"/>
    <cellStyle name="20% - Accent1 2 10 16" xfId="21390"/>
    <cellStyle name="20% - Accent1 2 10 17" xfId="19906"/>
    <cellStyle name="20% - Accent1 2 10 18" xfId="39230"/>
    <cellStyle name="20% - Accent1 2 10 2" xfId="1213"/>
    <cellStyle name="20% - Accent1 2 10 2 10" xfId="7118"/>
    <cellStyle name="20% - Accent1 2 10 2 10 2" xfId="26678"/>
    <cellStyle name="20% - Accent1 2 10 2 10 3" xfId="44503"/>
    <cellStyle name="20% - Accent1 2 10 2 11" xfId="12326"/>
    <cellStyle name="20% - Accent1 2 10 2 11 2" xfId="31884"/>
    <cellStyle name="20% - Accent1 2 10 2 11 3" xfId="49668"/>
    <cellStyle name="20% - Accent1 2 10 2 12" xfId="12681"/>
    <cellStyle name="20% - Accent1 2 10 2 12 2" xfId="32237"/>
    <cellStyle name="20% - Accent1 2 10 2 12 3" xfId="49978"/>
    <cellStyle name="20% - Accent1 2 10 2 13" xfId="13134"/>
    <cellStyle name="20% - Accent1 2 10 2 13 2" xfId="32633"/>
    <cellStyle name="20% - Accent1 2 10 2 14" xfId="18446"/>
    <cellStyle name="20% - Accent1 2 10 2 14 2" xfId="37804"/>
    <cellStyle name="20% - Accent1 2 10 2 15" xfId="21448"/>
    <cellStyle name="20% - Accent1 2 10 2 16" xfId="19964"/>
    <cellStyle name="20% - Accent1 2 10 2 17" xfId="39288"/>
    <cellStyle name="20% - Accent1 2 10 2 2" xfId="1468"/>
    <cellStyle name="20% - Accent1 2 10 2 2 10" xfId="12839"/>
    <cellStyle name="20% - Accent1 2 10 2 2 10 2" xfId="32395"/>
    <cellStyle name="20% - Accent1 2 10 2 2 10 3" xfId="50134"/>
    <cellStyle name="20% - Accent1 2 10 2 2 11" xfId="13345"/>
    <cellStyle name="20% - Accent1 2 10 2 2 11 2" xfId="32778"/>
    <cellStyle name="20% - Accent1 2 10 2 2 12" xfId="18625"/>
    <cellStyle name="20% - Accent1 2 10 2 2 12 2" xfId="37949"/>
    <cellStyle name="20% - Accent1 2 10 2 2 13" xfId="21593"/>
    <cellStyle name="20% - Accent1 2 10 2 2 14" xfId="20109"/>
    <cellStyle name="20% - Accent1 2 10 2 2 15" xfId="39433"/>
    <cellStyle name="20% - Accent1 2 10 2 2 2" xfId="1761"/>
    <cellStyle name="20% - Accent1 2 10 2 2 2 10" xfId="39724"/>
    <cellStyle name="20% - Accent1 2 10 2 2 2 2" xfId="2507"/>
    <cellStyle name="20% - Accent1 2 10 2 2 2 2 2" xfId="4530"/>
    <cellStyle name="20% - Accent1 2 10 2 2 2 2 2 2" xfId="9917"/>
    <cellStyle name="20% - Accent1 2 10 2 2 2 2 2 2 2" xfId="29475"/>
    <cellStyle name="20% - Accent1 2 10 2 2 2 2 2 2 3" xfId="47289"/>
    <cellStyle name="20% - Accent1 2 10 2 2 2 2 2 3" xfId="16036"/>
    <cellStyle name="20% - Accent1 2 10 2 2 2 2 2 3 2" xfId="35427"/>
    <cellStyle name="20% - Accent1 2 10 2 2 2 2 2 4" xfId="24244"/>
    <cellStyle name="20% - Accent1 2 10 2 2 2 2 2 5" xfId="42074"/>
    <cellStyle name="20% - Accent1 2 10 2 2 2 2 3" xfId="8302"/>
    <cellStyle name="20% - Accent1 2 10 2 2 2 2 3 2" xfId="27862"/>
    <cellStyle name="20% - Accent1 2 10 2 2 2 2 3 3" xfId="45681"/>
    <cellStyle name="20% - Accent1 2 10 2 2 2 2 4" xfId="14383"/>
    <cellStyle name="20% - Accent1 2 10 2 2 2 2 4 2" xfId="33811"/>
    <cellStyle name="20% - Accent1 2 10 2 2 2 2 5" xfId="19658"/>
    <cellStyle name="20% - Accent1 2 10 2 2 2 2 5 2" xfId="38982"/>
    <cellStyle name="20% - Accent1 2 10 2 2 2 2 6" xfId="22628"/>
    <cellStyle name="20% - Accent1 2 10 2 2 2 2 7" xfId="21142"/>
    <cellStyle name="20% - Accent1 2 10 2 2 2 2 8" xfId="40466"/>
    <cellStyle name="20% - Accent1 2 10 2 2 2 3" xfId="3800"/>
    <cellStyle name="20% - Accent1 2 10 2 2 2 3 2" xfId="9187"/>
    <cellStyle name="20% - Accent1 2 10 2 2 2 3 2 2" xfId="28745"/>
    <cellStyle name="20% - Accent1 2 10 2 2 2 3 2 3" xfId="46561"/>
    <cellStyle name="20% - Accent1 2 10 2 2 2 3 3" xfId="15306"/>
    <cellStyle name="20% - Accent1 2 10 2 2 2 3 3 2" xfId="34699"/>
    <cellStyle name="20% - Accent1 2 10 2 2 2 3 4" xfId="23516"/>
    <cellStyle name="20% - Accent1 2 10 2 2 2 3 5" xfId="41346"/>
    <cellStyle name="20% - Accent1 2 10 2 2 2 4" xfId="5908"/>
    <cellStyle name="20% - Accent1 2 10 2 2 2 4 2" xfId="11269"/>
    <cellStyle name="20% - Accent1 2 10 2 2 2 4 2 2" xfId="30827"/>
    <cellStyle name="20% - Accent1 2 10 2 2 2 4 2 3" xfId="48613"/>
    <cellStyle name="20% - Accent1 2 10 2 2 2 4 3" xfId="17392"/>
    <cellStyle name="20% - Accent1 2 10 2 2 2 4 3 2" xfId="36751"/>
    <cellStyle name="20% - Accent1 2 10 2 2 2 4 4" xfId="25568"/>
    <cellStyle name="20% - Accent1 2 10 2 2 2 4 5" xfId="43398"/>
    <cellStyle name="20% - Accent1 2 10 2 2 2 5" xfId="7556"/>
    <cellStyle name="20% - Accent1 2 10 2 2 2 5 2" xfId="27116"/>
    <cellStyle name="20% - Accent1 2 10 2 2 2 5 3" xfId="44939"/>
    <cellStyle name="20% - Accent1 2 10 2 2 2 6" xfId="13637"/>
    <cellStyle name="20% - Accent1 2 10 2 2 2 6 2" xfId="33069"/>
    <cellStyle name="20% - Accent1 2 10 2 2 2 7" xfId="18916"/>
    <cellStyle name="20% - Accent1 2 10 2 2 2 7 2" xfId="38240"/>
    <cellStyle name="20% - Accent1 2 10 2 2 2 8" xfId="21884"/>
    <cellStyle name="20% - Accent1 2 10 2 2 2 9" xfId="20400"/>
    <cellStyle name="20% - Accent1 2 10 2 2 3" xfId="2215"/>
    <cellStyle name="20% - Accent1 2 10 2 2 3 2" xfId="4251"/>
    <cellStyle name="20% - Accent1 2 10 2 2 3 2 2" xfId="9638"/>
    <cellStyle name="20% - Accent1 2 10 2 2 3 2 2 2" xfId="29196"/>
    <cellStyle name="20% - Accent1 2 10 2 2 3 2 2 3" xfId="47011"/>
    <cellStyle name="20% - Accent1 2 10 2 2 3 2 3" xfId="15757"/>
    <cellStyle name="20% - Accent1 2 10 2 2 3 2 3 2" xfId="35149"/>
    <cellStyle name="20% - Accent1 2 10 2 2 3 2 4" xfId="23966"/>
    <cellStyle name="20% - Accent1 2 10 2 2 3 2 5" xfId="41796"/>
    <cellStyle name="20% - Accent1 2 10 2 2 3 3" xfId="8010"/>
    <cellStyle name="20% - Accent1 2 10 2 2 3 3 2" xfId="27570"/>
    <cellStyle name="20% - Accent1 2 10 2 2 3 3 3" xfId="45390"/>
    <cellStyle name="20% - Accent1 2 10 2 2 3 4" xfId="14091"/>
    <cellStyle name="20% - Accent1 2 10 2 2 3 4 2" xfId="33520"/>
    <cellStyle name="20% - Accent1 2 10 2 2 3 5" xfId="19367"/>
    <cellStyle name="20% - Accent1 2 10 2 2 3 5 2" xfId="38691"/>
    <cellStyle name="20% - Accent1 2 10 2 2 3 6" xfId="22336"/>
    <cellStyle name="20% - Accent1 2 10 2 2 3 7" xfId="20851"/>
    <cellStyle name="20% - Accent1 2 10 2 2 3 8" xfId="40175"/>
    <cellStyle name="20% - Accent1 2 10 2 2 4" xfId="3388"/>
    <cellStyle name="20% - Accent1 2 10 2 2 4 2" xfId="8880"/>
    <cellStyle name="20% - Accent1 2 10 2 2 4 2 2" xfId="28440"/>
    <cellStyle name="20% - Accent1 2 10 2 2 4 2 3" xfId="46257"/>
    <cellStyle name="20% - Accent1 2 10 2 2 4 3" xfId="14982"/>
    <cellStyle name="20% - Accent1 2 10 2 2 4 3 2" xfId="34395"/>
    <cellStyle name="20% - Accent1 2 10 2 2 4 4" xfId="23212"/>
    <cellStyle name="20% - Accent1 2 10 2 2 4 5" xfId="41042"/>
    <cellStyle name="20% - Accent1 2 10 2 2 5" xfId="5299"/>
    <cellStyle name="20% - Accent1 2 10 2 2 5 2" xfId="10665"/>
    <cellStyle name="20% - Accent1 2 10 2 2 5 2 2" xfId="30223"/>
    <cellStyle name="20% - Accent1 2 10 2 2 5 2 3" xfId="48022"/>
    <cellStyle name="20% - Accent1 2 10 2 2 5 3" xfId="16788"/>
    <cellStyle name="20% - Accent1 2 10 2 2 5 3 2" xfId="36160"/>
    <cellStyle name="20% - Accent1 2 10 2 2 5 4" xfId="24977"/>
    <cellStyle name="20% - Accent1 2 10 2 2 5 5" xfId="42807"/>
    <cellStyle name="20% - Accent1 2 10 2 2 6" xfId="6395"/>
    <cellStyle name="20% - Accent1 2 10 2 2 6 2" xfId="11756"/>
    <cellStyle name="20% - Accent1 2 10 2 2 6 2 2" xfId="31314"/>
    <cellStyle name="20% - Accent1 2 10 2 2 6 2 3" xfId="49099"/>
    <cellStyle name="20% - Accent1 2 10 2 2 6 3" xfId="17879"/>
    <cellStyle name="20% - Accent1 2 10 2 2 6 3 2" xfId="37237"/>
    <cellStyle name="20% - Accent1 2 10 2 2 6 4" xfId="26054"/>
    <cellStyle name="20% - Accent1 2 10 2 2 6 5" xfId="43884"/>
    <cellStyle name="20% - Accent1 2 10 2 2 7" xfId="6799"/>
    <cellStyle name="20% - Accent1 2 10 2 2 7 2" xfId="12160"/>
    <cellStyle name="20% - Accent1 2 10 2 2 7 2 2" xfId="31718"/>
    <cellStyle name="20% - Accent1 2 10 2 2 7 2 3" xfId="49503"/>
    <cellStyle name="20% - Accent1 2 10 2 2 7 3" xfId="18283"/>
    <cellStyle name="20% - Accent1 2 10 2 2 7 3 2" xfId="37641"/>
    <cellStyle name="20% - Accent1 2 10 2 2 7 4" xfId="26458"/>
    <cellStyle name="20% - Accent1 2 10 2 2 7 5" xfId="44288"/>
    <cellStyle name="20% - Accent1 2 10 2 2 8" xfId="7264"/>
    <cellStyle name="20% - Accent1 2 10 2 2 8 2" xfId="26824"/>
    <cellStyle name="20% - Accent1 2 10 2 2 8 3" xfId="44648"/>
    <cellStyle name="20% - Accent1 2 10 2 2 9" xfId="12483"/>
    <cellStyle name="20% - Accent1 2 10 2 2 9 2" xfId="32040"/>
    <cellStyle name="20% - Accent1 2 10 2 2 9 3" xfId="49824"/>
    <cellStyle name="20% - Accent1 2 10 2 3" xfId="1615"/>
    <cellStyle name="20% - Accent1 2 10 2 3 10" xfId="39579"/>
    <cellStyle name="20% - Accent1 2 10 2 3 2" xfId="2361"/>
    <cellStyle name="20% - Accent1 2 10 2 3 2 2" xfId="4384"/>
    <cellStyle name="20% - Accent1 2 10 2 3 2 2 2" xfId="9771"/>
    <cellStyle name="20% - Accent1 2 10 2 3 2 2 2 2" xfId="29329"/>
    <cellStyle name="20% - Accent1 2 10 2 3 2 2 2 3" xfId="47144"/>
    <cellStyle name="20% - Accent1 2 10 2 3 2 2 3" xfId="15890"/>
    <cellStyle name="20% - Accent1 2 10 2 3 2 2 3 2" xfId="35282"/>
    <cellStyle name="20% - Accent1 2 10 2 3 2 2 4" xfId="24099"/>
    <cellStyle name="20% - Accent1 2 10 2 3 2 2 5" xfId="41929"/>
    <cellStyle name="20% - Accent1 2 10 2 3 2 3" xfId="5696"/>
    <cellStyle name="20% - Accent1 2 10 2 3 2 3 2" xfId="11057"/>
    <cellStyle name="20% - Accent1 2 10 2 3 2 3 2 2" xfId="30615"/>
    <cellStyle name="20% - Accent1 2 10 2 3 2 3 2 3" xfId="48401"/>
    <cellStyle name="20% - Accent1 2 10 2 3 2 3 3" xfId="17180"/>
    <cellStyle name="20% - Accent1 2 10 2 3 2 3 3 2" xfId="36539"/>
    <cellStyle name="20% - Accent1 2 10 2 3 2 3 4" xfId="25356"/>
    <cellStyle name="20% - Accent1 2 10 2 3 2 3 5" xfId="43186"/>
    <cellStyle name="20% - Accent1 2 10 2 3 2 4" xfId="8156"/>
    <cellStyle name="20% - Accent1 2 10 2 3 2 4 2" xfId="27716"/>
    <cellStyle name="20% - Accent1 2 10 2 3 2 4 3" xfId="45536"/>
    <cellStyle name="20% - Accent1 2 10 2 3 2 5" xfId="14237"/>
    <cellStyle name="20% - Accent1 2 10 2 3 2 5 2" xfId="33666"/>
    <cellStyle name="20% - Accent1 2 10 2 3 2 6" xfId="19513"/>
    <cellStyle name="20% - Accent1 2 10 2 3 2 6 2" xfId="38837"/>
    <cellStyle name="20% - Accent1 2 10 2 3 2 7" xfId="22482"/>
    <cellStyle name="20% - Accent1 2 10 2 3 2 8" xfId="20997"/>
    <cellStyle name="20% - Accent1 2 10 2 3 2 9" xfId="40321"/>
    <cellStyle name="20% - Accent1 2 10 2 3 3" xfId="3657"/>
    <cellStyle name="20% - Accent1 2 10 2 3 3 2" xfId="9044"/>
    <cellStyle name="20% - Accent1 2 10 2 3 3 2 2" xfId="28602"/>
    <cellStyle name="20% - Accent1 2 10 2 3 3 2 3" xfId="46418"/>
    <cellStyle name="20% - Accent1 2 10 2 3 3 3" xfId="15163"/>
    <cellStyle name="20% - Accent1 2 10 2 3 3 3 2" xfId="34556"/>
    <cellStyle name="20% - Accent1 2 10 2 3 3 4" xfId="23373"/>
    <cellStyle name="20% - Accent1 2 10 2 3 3 5" xfId="41203"/>
    <cellStyle name="20% - Accent1 2 10 2 3 4" xfId="5072"/>
    <cellStyle name="20% - Accent1 2 10 2 3 4 2" xfId="10439"/>
    <cellStyle name="20% - Accent1 2 10 2 3 4 2 2" xfId="29997"/>
    <cellStyle name="20% - Accent1 2 10 2 3 4 2 3" xfId="47810"/>
    <cellStyle name="20% - Accent1 2 10 2 3 4 3" xfId="16562"/>
    <cellStyle name="20% - Accent1 2 10 2 3 4 3 2" xfId="35948"/>
    <cellStyle name="20% - Accent1 2 10 2 3 4 4" xfId="24765"/>
    <cellStyle name="20% - Accent1 2 10 2 3 4 5" xfId="42595"/>
    <cellStyle name="20% - Accent1 2 10 2 3 5" xfId="7410"/>
    <cellStyle name="20% - Accent1 2 10 2 3 5 2" xfId="26970"/>
    <cellStyle name="20% - Accent1 2 10 2 3 5 3" xfId="44794"/>
    <cellStyle name="20% - Accent1 2 10 2 3 6" xfId="13491"/>
    <cellStyle name="20% - Accent1 2 10 2 3 6 2" xfId="32924"/>
    <cellStyle name="20% - Accent1 2 10 2 3 7" xfId="18771"/>
    <cellStyle name="20% - Accent1 2 10 2 3 7 2" xfId="38095"/>
    <cellStyle name="20% - Accent1 2 10 2 3 8" xfId="21739"/>
    <cellStyle name="20% - Accent1 2 10 2 3 9" xfId="20255"/>
    <cellStyle name="20% - Accent1 2 10 2 4" xfId="1923"/>
    <cellStyle name="20% - Accent1 2 10 2 4 10" xfId="39885"/>
    <cellStyle name="20% - Accent1 2 10 2 4 2" xfId="2668"/>
    <cellStyle name="20% - Accent1 2 10 2 4 2 2" xfId="4690"/>
    <cellStyle name="20% - Accent1 2 10 2 4 2 2 2" xfId="10077"/>
    <cellStyle name="20% - Accent1 2 10 2 4 2 2 2 2" xfId="29635"/>
    <cellStyle name="20% - Accent1 2 10 2 4 2 2 2 3" xfId="47449"/>
    <cellStyle name="20% - Accent1 2 10 2 4 2 2 3" xfId="16196"/>
    <cellStyle name="20% - Accent1 2 10 2 4 2 2 3 2" xfId="35587"/>
    <cellStyle name="20% - Accent1 2 10 2 4 2 2 4" xfId="24404"/>
    <cellStyle name="20% - Accent1 2 10 2 4 2 2 5" xfId="42234"/>
    <cellStyle name="20% - Accent1 2 10 2 4 2 3" xfId="8463"/>
    <cellStyle name="20% - Accent1 2 10 2 4 2 3 2" xfId="28023"/>
    <cellStyle name="20% - Accent1 2 10 2 4 2 3 3" xfId="45842"/>
    <cellStyle name="20% - Accent1 2 10 2 4 2 4" xfId="14544"/>
    <cellStyle name="20% - Accent1 2 10 2 4 2 4 2" xfId="33972"/>
    <cellStyle name="20% - Accent1 2 10 2 4 2 5" xfId="19819"/>
    <cellStyle name="20% - Accent1 2 10 2 4 2 5 2" xfId="39143"/>
    <cellStyle name="20% - Accent1 2 10 2 4 2 6" xfId="22789"/>
    <cellStyle name="20% - Accent1 2 10 2 4 2 7" xfId="21303"/>
    <cellStyle name="20% - Accent1 2 10 2 4 2 8" xfId="40627"/>
    <cellStyle name="20% - Accent1 2 10 2 4 3" xfId="3960"/>
    <cellStyle name="20% - Accent1 2 10 2 4 3 2" xfId="9347"/>
    <cellStyle name="20% - Accent1 2 10 2 4 3 2 2" xfId="28905"/>
    <cellStyle name="20% - Accent1 2 10 2 4 3 2 3" xfId="46721"/>
    <cellStyle name="20% - Accent1 2 10 2 4 3 3" xfId="15466"/>
    <cellStyle name="20% - Accent1 2 10 2 4 3 3 2" xfId="34859"/>
    <cellStyle name="20% - Accent1 2 10 2 4 3 4" xfId="23676"/>
    <cellStyle name="20% - Accent1 2 10 2 4 3 5" xfId="41506"/>
    <cellStyle name="20% - Accent1 2 10 2 4 4" xfId="5506"/>
    <cellStyle name="20% - Accent1 2 10 2 4 4 2" xfId="10867"/>
    <cellStyle name="20% - Accent1 2 10 2 4 4 2 2" xfId="30425"/>
    <cellStyle name="20% - Accent1 2 10 2 4 4 2 3" xfId="48211"/>
    <cellStyle name="20% - Accent1 2 10 2 4 4 3" xfId="16990"/>
    <cellStyle name="20% - Accent1 2 10 2 4 4 3 2" xfId="36349"/>
    <cellStyle name="20% - Accent1 2 10 2 4 4 4" xfId="25166"/>
    <cellStyle name="20% - Accent1 2 10 2 4 4 5" xfId="42996"/>
    <cellStyle name="20% - Accent1 2 10 2 4 5" xfId="7718"/>
    <cellStyle name="20% - Accent1 2 10 2 4 5 2" xfId="27278"/>
    <cellStyle name="20% - Accent1 2 10 2 4 5 3" xfId="45100"/>
    <cellStyle name="20% - Accent1 2 10 2 4 6" xfId="13799"/>
    <cellStyle name="20% - Accent1 2 10 2 4 6 2" xfId="33230"/>
    <cellStyle name="20% - Accent1 2 10 2 4 7" xfId="19077"/>
    <cellStyle name="20% - Accent1 2 10 2 4 7 2" xfId="38401"/>
    <cellStyle name="20% - Accent1 2 10 2 4 8" xfId="22045"/>
    <cellStyle name="20% - Accent1 2 10 2 4 9" xfId="20561"/>
    <cellStyle name="20% - Accent1 2 10 2 5" xfId="2069"/>
    <cellStyle name="20% - Accent1 2 10 2 5 2" xfId="4105"/>
    <cellStyle name="20% - Accent1 2 10 2 5 2 2" xfId="9492"/>
    <cellStyle name="20% - Accent1 2 10 2 5 2 2 2" xfId="29050"/>
    <cellStyle name="20% - Accent1 2 10 2 5 2 2 3" xfId="46866"/>
    <cellStyle name="20% - Accent1 2 10 2 5 2 3" xfId="15611"/>
    <cellStyle name="20% - Accent1 2 10 2 5 2 3 2" xfId="35004"/>
    <cellStyle name="20% - Accent1 2 10 2 5 2 4" xfId="23821"/>
    <cellStyle name="20% - Accent1 2 10 2 5 2 5" xfId="41651"/>
    <cellStyle name="20% - Accent1 2 10 2 5 3" xfId="7864"/>
    <cellStyle name="20% - Accent1 2 10 2 5 3 2" xfId="27424"/>
    <cellStyle name="20% - Accent1 2 10 2 5 3 3" xfId="45245"/>
    <cellStyle name="20% - Accent1 2 10 2 5 4" xfId="13945"/>
    <cellStyle name="20% - Accent1 2 10 2 5 4 2" xfId="33375"/>
    <cellStyle name="20% - Accent1 2 10 2 5 5" xfId="19222"/>
    <cellStyle name="20% - Accent1 2 10 2 5 5 2" xfId="38546"/>
    <cellStyle name="20% - Accent1 2 10 2 5 6" xfId="22190"/>
    <cellStyle name="20% - Accent1 2 10 2 5 7" xfId="20706"/>
    <cellStyle name="20% - Accent1 2 10 2 5 8" xfId="40030"/>
    <cellStyle name="20% - Accent1 2 10 2 6" xfId="3097"/>
    <cellStyle name="20% - Accent1 2 10 2 6 2" xfId="8677"/>
    <cellStyle name="20% - Accent1 2 10 2 6 2 2" xfId="28237"/>
    <cellStyle name="20% - Accent1 2 10 2 6 2 3" xfId="46054"/>
    <cellStyle name="20% - Accent1 2 10 2 6 3" xfId="14768"/>
    <cellStyle name="20% - Accent1 2 10 2 6 3 2" xfId="34188"/>
    <cellStyle name="20% - Accent1 2 10 2 6 4" xfId="23005"/>
    <cellStyle name="20% - Accent1 2 10 2 6 5" xfId="40839"/>
    <cellStyle name="20% - Accent1 2 10 2 7" xfId="4865"/>
    <cellStyle name="20% - Accent1 2 10 2 7 2" xfId="10249"/>
    <cellStyle name="20% - Accent1 2 10 2 7 2 2" xfId="29807"/>
    <cellStyle name="20% - Accent1 2 10 2 7 2 3" xfId="47620"/>
    <cellStyle name="20% - Accent1 2 10 2 7 3" xfId="16371"/>
    <cellStyle name="20% - Accent1 2 10 2 7 3 2" xfId="35758"/>
    <cellStyle name="20% - Accent1 2 10 2 7 4" xfId="24575"/>
    <cellStyle name="20% - Accent1 2 10 2 7 5" xfId="42405"/>
    <cellStyle name="20% - Accent1 2 10 2 8" xfId="6192"/>
    <cellStyle name="20% - Accent1 2 10 2 8 2" xfId="11553"/>
    <cellStyle name="20% - Accent1 2 10 2 8 2 2" xfId="31111"/>
    <cellStyle name="20% - Accent1 2 10 2 8 2 3" xfId="48896"/>
    <cellStyle name="20% - Accent1 2 10 2 8 3" xfId="17676"/>
    <cellStyle name="20% - Accent1 2 10 2 8 3 2" xfId="37034"/>
    <cellStyle name="20% - Accent1 2 10 2 8 4" xfId="25851"/>
    <cellStyle name="20% - Accent1 2 10 2 8 5" xfId="43681"/>
    <cellStyle name="20% - Accent1 2 10 2 9" xfId="6596"/>
    <cellStyle name="20% - Accent1 2 10 2 9 2" xfId="11957"/>
    <cellStyle name="20% - Accent1 2 10 2 9 2 2" xfId="31515"/>
    <cellStyle name="20% - Accent1 2 10 2 9 2 3" xfId="49300"/>
    <cellStyle name="20% - Accent1 2 10 2 9 3" xfId="18080"/>
    <cellStyle name="20% - Accent1 2 10 2 9 3 2" xfId="37438"/>
    <cellStyle name="20% - Accent1 2 10 2 9 4" xfId="26255"/>
    <cellStyle name="20% - Accent1 2 10 2 9 5" xfId="44085"/>
    <cellStyle name="20% - Accent1 2 10 3" xfId="1404"/>
    <cellStyle name="20% - Accent1 2 10 3 10" xfId="12781"/>
    <cellStyle name="20% - Accent1 2 10 3 10 2" xfId="32337"/>
    <cellStyle name="20% - Accent1 2 10 3 10 3" xfId="50076"/>
    <cellStyle name="20% - Accent1 2 10 3 11" xfId="13283"/>
    <cellStyle name="20% - Accent1 2 10 3 11 2" xfId="32720"/>
    <cellStyle name="20% - Accent1 2 10 3 12" xfId="18565"/>
    <cellStyle name="20% - Accent1 2 10 3 12 2" xfId="37891"/>
    <cellStyle name="20% - Accent1 2 10 3 13" xfId="21535"/>
    <cellStyle name="20% - Accent1 2 10 3 14" xfId="20051"/>
    <cellStyle name="20% - Accent1 2 10 3 15" xfId="39375"/>
    <cellStyle name="20% - Accent1 2 10 3 2" xfId="1702"/>
    <cellStyle name="20% - Accent1 2 10 3 2 10" xfId="39666"/>
    <cellStyle name="20% - Accent1 2 10 3 2 2" xfId="2448"/>
    <cellStyle name="20% - Accent1 2 10 3 2 2 2" xfId="4471"/>
    <cellStyle name="20% - Accent1 2 10 3 2 2 2 2" xfId="9858"/>
    <cellStyle name="20% - Accent1 2 10 3 2 2 2 2 2" xfId="29416"/>
    <cellStyle name="20% - Accent1 2 10 3 2 2 2 2 3" xfId="47231"/>
    <cellStyle name="20% - Accent1 2 10 3 2 2 2 3" xfId="15977"/>
    <cellStyle name="20% - Accent1 2 10 3 2 2 2 3 2" xfId="35369"/>
    <cellStyle name="20% - Accent1 2 10 3 2 2 2 4" xfId="24186"/>
    <cellStyle name="20% - Accent1 2 10 3 2 2 2 5" xfId="42016"/>
    <cellStyle name="20% - Accent1 2 10 3 2 2 3" xfId="8243"/>
    <cellStyle name="20% - Accent1 2 10 3 2 2 3 2" xfId="27803"/>
    <cellStyle name="20% - Accent1 2 10 3 2 2 3 3" xfId="45623"/>
    <cellStyle name="20% - Accent1 2 10 3 2 2 4" xfId="14324"/>
    <cellStyle name="20% - Accent1 2 10 3 2 2 4 2" xfId="33753"/>
    <cellStyle name="20% - Accent1 2 10 3 2 2 5" xfId="19600"/>
    <cellStyle name="20% - Accent1 2 10 3 2 2 5 2" xfId="38924"/>
    <cellStyle name="20% - Accent1 2 10 3 2 2 6" xfId="22569"/>
    <cellStyle name="20% - Accent1 2 10 3 2 2 7" xfId="21084"/>
    <cellStyle name="20% - Accent1 2 10 3 2 2 8" xfId="40408"/>
    <cellStyle name="20% - Accent1 2 10 3 2 3" xfId="3742"/>
    <cellStyle name="20% - Accent1 2 10 3 2 3 2" xfId="9129"/>
    <cellStyle name="20% - Accent1 2 10 3 2 3 2 2" xfId="28687"/>
    <cellStyle name="20% - Accent1 2 10 3 2 3 2 3" xfId="46503"/>
    <cellStyle name="20% - Accent1 2 10 3 2 3 3" xfId="15248"/>
    <cellStyle name="20% - Accent1 2 10 3 2 3 3 2" xfId="34641"/>
    <cellStyle name="20% - Accent1 2 10 3 2 3 4" xfId="23458"/>
    <cellStyle name="20% - Accent1 2 10 3 2 3 5" xfId="41288"/>
    <cellStyle name="20% - Accent1 2 10 3 2 4" xfId="5850"/>
    <cellStyle name="20% - Accent1 2 10 3 2 4 2" xfId="11211"/>
    <cellStyle name="20% - Accent1 2 10 3 2 4 2 2" xfId="30769"/>
    <cellStyle name="20% - Accent1 2 10 3 2 4 2 3" xfId="48555"/>
    <cellStyle name="20% - Accent1 2 10 3 2 4 3" xfId="17334"/>
    <cellStyle name="20% - Accent1 2 10 3 2 4 3 2" xfId="36693"/>
    <cellStyle name="20% - Accent1 2 10 3 2 4 4" xfId="25510"/>
    <cellStyle name="20% - Accent1 2 10 3 2 4 5" xfId="43340"/>
    <cellStyle name="20% - Accent1 2 10 3 2 5" xfId="7497"/>
    <cellStyle name="20% - Accent1 2 10 3 2 5 2" xfId="27057"/>
    <cellStyle name="20% - Accent1 2 10 3 2 5 3" xfId="44881"/>
    <cellStyle name="20% - Accent1 2 10 3 2 6" xfId="13578"/>
    <cellStyle name="20% - Accent1 2 10 3 2 6 2" xfId="33011"/>
    <cellStyle name="20% - Accent1 2 10 3 2 7" xfId="18858"/>
    <cellStyle name="20% - Accent1 2 10 3 2 7 2" xfId="38182"/>
    <cellStyle name="20% - Accent1 2 10 3 2 8" xfId="21826"/>
    <cellStyle name="20% - Accent1 2 10 3 2 9" xfId="20342"/>
    <cellStyle name="20% - Accent1 2 10 3 3" xfId="2156"/>
    <cellStyle name="20% - Accent1 2 10 3 3 2" xfId="4192"/>
    <cellStyle name="20% - Accent1 2 10 3 3 2 2" xfId="9579"/>
    <cellStyle name="20% - Accent1 2 10 3 3 2 2 2" xfId="29137"/>
    <cellStyle name="20% - Accent1 2 10 3 3 2 2 3" xfId="46953"/>
    <cellStyle name="20% - Accent1 2 10 3 3 2 3" xfId="15698"/>
    <cellStyle name="20% - Accent1 2 10 3 3 2 3 2" xfId="35091"/>
    <cellStyle name="20% - Accent1 2 10 3 3 2 4" xfId="23908"/>
    <cellStyle name="20% - Accent1 2 10 3 3 2 5" xfId="41738"/>
    <cellStyle name="20% - Accent1 2 10 3 3 3" xfId="7951"/>
    <cellStyle name="20% - Accent1 2 10 3 3 3 2" xfId="27511"/>
    <cellStyle name="20% - Accent1 2 10 3 3 3 3" xfId="45332"/>
    <cellStyle name="20% - Accent1 2 10 3 3 4" xfId="14032"/>
    <cellStyle name="20% - Accent1 2 10 3 3 4 2" xfId="33462"/>
    <cellStyle name="20% - Accent1 2 10 3 3 5" xfId="19309"/>
    <cellStyle name="20% - Accent1 2 10 3 3 5 2" xfId="38633"/>
    <cellStyle name="20% - Accent1 2 10 3 3 6" xfId="22277"/>
    <cellStyle name="20% - Accent1 2 10 3 3 7" xfId="20793"/>
    <cellStyle name="20% - Accent1 2 10 3 3 8" xfId="40117"/>
    <cellStyle name="20% - Accent1 2 10 3 4" xfId="3330"/>
    <cellStyle name="20% - Accent1 2 10 3 4 2" xfId="8822"/>
    <cellStyle name="20% - Accent1 2 10 3 4 2 2" xfId="28382"/>
    <cellStyle name="20% - Accent1 2 10 3 4 2 3" xfId="46199"/>
    <cellStyle name="20% - Accent1 2 10 3 4 3" xfId="14924"/>
    <cellStyle name="20% - Accent1 2 10 3 4 3 2" xfId="34337"/>
    <cellStyle name="20% - Accent1 2 10 3 4 4" xfId="23154"/>
    <cellStyle name="20% - Accent1 2 10 3 4 5" xfId="40984"/>
    <cellStyle name="20% - Accent1 2 10 3 5" xfId="5241"/>
    <cellStyle name="20% - Accent1 2 10 3 5 2" xfId="10607"/>
    <cellStyle name="20% - Accent1 2 10 3 5 2 2" xfId="30165"/>
    <cellStyle name="20% - Accent1 2 10 3 5 2 3" xfId="47964"/>
    <cellStyle name="20% - Accent1 2 10 3 5 3" xfId="16730"/>
    <cellStyle name="20% - Accent1 2 10 3 5 3 2" xfId="36102"/>
    <cellStyle name="20% - Accent1 2 10 3 5 4" xfId="24919"/>
    <cellStyle name="20% - Accent1 2 10 3 5 5" xfId="42749"/>
    <cellStyle name="20% - Accent1 2 10 3 6" xfId="6337"/>
    <cellStyle name="20% - Accent1 2 10 3 6 2" xfId="11698"/>
    <cellStyle name="20% - Accent1 2 10 3 6 2 2" xfId="31256"/>
    <cellStyle name="20% - Accent1 2 10 3 6 2 3" xfId="49041"/>
    <cellStyle name="20% - Accent1 2 10 3 6 3" xfId="17821"/>
    <cellStyle name="20% - Accent1 2 10 3 6 3 2" xfId="37179"/>
    <cellStyle name="20% - Accent1 2 10 3 6 4" xfId="25996"/>
    <cellStyle name="20% - Accent1 2 10 3 6 5" xfId="43826"/>
    <cellStyle name="20% - Accent1 2 10 3 7" xfId="6741"/>
    <cellStyle name="20% - Accent1 2 10 3 7 2" xfId="12102"/>
    <cellStyle name="20% - Accent1 2 10 3 7 2 2" xfId="31660"/>
    <cellStyle name="20% - Accent1 2 10 3 7 2 3" xfId="49445"/>
    <cellStyle name="20% - Accent1 2 10 3 7 3" xfId="18225"/>
    <cellStyle name="20% - Accent1 2 10 3 7 3 2" xfId="37583"/>
    <cellStyle name="20% - Accent1 2 10 3 7 4" xfId="26400"/>
    <cellStyle name="20% - Accent1 2 10 3 7 5" xfId="44230"/>
    <cellStyle name="20% - Accent1 2 10 3 8" xfId="7205"/>
    <cellStyle name="20% - Accent1 2 10 3 8 2" xfId="26765"/>
    <cellStyle name="20% - Accent1 2 10 3 8 3" xfId="44590"/>
    <cellStyle name="20% - Accent1 2 10 3 9" xfId="12425"/>
    <cellStyle name="20% - Accent1 2 10 3 9 2" xfId="31982"/>
    <cellStyle name="20% - Accent1 2 10 3 9 3" xfId="49766"/>
    <cellStyle name="20% - Accent1 2 10 4" xfId="1557"/>
    <cellStyle name="20% - Accent1 2 10 4 10" xfId="39521"/>
    <cellStyle name="20% - Accent1 2 10 4 2" xfId="2303"/>
    <cellStyle name="20% - Accent1 2 10 4 2 2" xfId="4337"/>
    <cellStyle name="20% - Accent1 2 10 4 2 2 2" xfId="9724"/>
    <cellStyle name="20% - Accent1 2 10 4 2 2 2 2" xfId="29282"/>
    <cellStyle name="20% - Accent1 2 10 4 2 2 2 3" xfId="47097"/>
    <cellStyle name="20% - Accent1 2 10 4 2 2 3" xfId="15843"/>
    <cellStyle name="20% - Accent1 2 10 4 2 2 3 2" xfId="35235"/>
    <cellStyle name="20% - Accent1 2 10 4 2 2 4" xfId="24052"/>
    <cellStyle name="20% - Accent1 2 10 4 2 2 5" xfId="41882"/>
    <cellStyle name="20% - Accent1 2 10 4 2 3" xfId="5638"/>
    <cellStyle name="20% - Accent1 2 10 4 2 3 2" xfId="10999"/>
    <cellStyle name="20% - Accent1 2 10 4 2 3 2 2" xfId="30557"/>
    <cellStyle name="20% - Accent1 2 10 4 2 3 2 3" xfId="48343"/>
    <cellStyle name="20% - Accent1 2 10 4 2 3 3" xfId="17122"/>
    <cellStyle name="20% - Accent1 2 10 4 2 3 3 2" xfId="36481"/>
    <cellStyle name="20% - Accent1 2 10 4 2 3 4" xfId="25298"/>
    <cellStyle name="20% - Accent1 2 10 4 2 3 5" xfId="43128"/>
    <cellStyle name="20% - Accent1 2 10 4 2 4" xfId="8098"/>
    <cellStyle name="20% - Accent1 2 10 4 2 4 2" xfId="27658"/>
    <cellStyle name="20% - Accent1 2 10 4 2 4 3" xfId="45478"/>
    <cellStyle name="20% - Accent1 2 10 4 2 5" xfId="14179"/>
    <cellStyle name="20% - Accent1 2 10 4 2 5 2" xfId="33608"/>
    <cellStyle name="20% - Accent1 2 10 4 2 6" xfId="19455"/>
    <cellStyle name="20% - Accent1 2 10 4 2 6 2" xfId="38779"/>
    <cellStyle name="20% - Accent1 2 10 4 2 7" xfId="22424"/>
    <cellStyle name="20% - Accent1 2 10 4 2 8" xfId="20939"/>
    <cellStyle name="20% - Accent1 2 10 4 2 9" xfId="40263"/>
    <cellStyle name="20% - Accent1 2 10 4 3" xfId="3610"/>
    <cellStyle name="20% - Accent1 2 10 4 3 2" xfId="8997"/>
    <cellStyle name="20% - Accent1 2 10 4 3 2 2" xfId="28555"/>
    <cellStyle name="20% - Accent1 2 10 4 3 2 3" xfId="46371"/>
    <cellStyle name="20% - Accent1 2 10 4 3 3" xfId="15116"/>
    <cellStyle name="20% - Accent1 2 10 4 3 3 2" xfId="34509"/>
    <cellStyle name="20% - Accent1 2 10 4 3 4" xfId="23326"/>
    <cellStyle name="20% - Accent1 2 10 4 3 5" xfId="41156"/>
    <cellStyle name="20% - Accent1 2 10 4 4" xfId="5014"/>
    <cellStyle name="20% - Accent1 2 10 4 4 2" xfId="10381"/>
    <cellStyle name="20% - Accent1 2 10 4 4 2 2" xfId="29939"/>
    <cellStyle name="20% - Accent1 2 10 4 4 2 3" xfId="47752"/>
    <cellStyle name="20% - Accent1 2 10 4 4 3" xfId="16504"/>
    <cellStyle name="20% - Accent1 2 10 4 4 3 2" xfId="35890"/>
    <cellStyle name="20% - Accent1 2 10 4 4 4" xfId="24707"/>
    <cellStyle name="20% - Accent1 2 10 4 4 5" xfId="42537"/>
    <cellStyle name="20% - Accent1 2 10 4 5" xfId="7352"/>
    <cellStyle name="20% - Accent1 2 10 4 5 2" xfId="26912"/>
    <cellStyle name="20% - Accent1 2 10 4 5 3" xfId="44736"/>
    <cellStyle name="20% - Accent1 2 10 4 6" xfId="13433"/>
    <cellStyle name="20% - Accent1 2 10 4 6 2" xfId="32866"/>
    <cellStyle name="20% - Accent1 2 10 4 7" xfId="18713"/>
    <cellStyle name="20% - Accent1 2 10 4 7 2" xfId="38037"/>
    <cellStyle name="20% - Accent1 2 10 4 8" xfId="21681"/>
    <cellStyle name="20% - Accent1 2 10 4 9" xfId="20197"/>
    <cellStyle name="20% - Accent1 2 10 5" xfId="1864"/>
    <cellStyle name="20% - Accent1 2 10 5 10" xfId="39827"/>
    <cellStyle name="20% - Accent1 2 10 5 2" xfId="2610"/>
    <cellStyle name="20% - Accent1 2 10 5 2 2" xfId="4632"/>
    <cellStyle name="20% - Accent1 2 10 5 2 2 2" xfId="10019"/>
    <cellStyle name="20% - Accent1 2 10 5 2 2 2 2" xfId="29577"/>
    <cellStyle name="20% - Accent1 2 10 5 2 2 2 3" xfId="47391"/>
    <cellStyle name="20% - Accent1 2 10 5 2 2 3" xfId="16138"/>
    <cellStyle name="20% - Accent1 2 10 5 2 2 3 2" xfId="35529"/>
    <cellStyle name="20% - Accent1 2 10 5 2 2 4" xfId="24346"/>
    <cellStyle name="20% - Accent1 2 10 5 2 2 5" xfId="42176"/>
    <cellStyle name="20% - Accent1 2 10 5 2 3" xfId="8405"/>
    <cellStyle name="20% - Accent1 2 10 5 2 3 2" xfId="27965"/>
    <cellStyle name="20% - Accent1 2 10 5 2 3 3" xfId="45784"/>
    <cellStyle name="20% - Accent1 2 10 5 2 4" xfId="14486"/>
    <cellStyle name="20% - Accent1 2 10 5 2 4 2" xfId="33914"/>
    <cellStyle name="20% - Accent1 2 10 5 2 5" xfId="19761"/>
    <cellStyle name="20% - Accent1 2 10 5 2 5 2" xfId="39085"/>
    <cellStyle name="20% - Accent1 2 10 5 2 6" xfId="22731"/>
    <cellStyle name="20% - Accent1 2 10 5 2 7" xfId="21245"/>
    <cellStyle name="20% - Accent1 2 10 5 2 8" xfId="40569"/>
    <cellStyle name="20% - Accent1 2 10 5 3" xfId="3902"/>
    <cellStyle name="20% - Accent1 2 10 5 3 2" xfId="9289"/>
    <cellStyle name="20% - Accent1 2 10 5 3 2 2" xfId="28847"/>
    <cellStyle name="20% - Accent1 2 10 5 3 2 3" xfId="46663"/>
    <cellStyle name="20% - Accent1 2 10 5 3 3" xfId="15408"/>
    <cellStyle name="20% - Accent1 2 10 5 3 3 2" xfId="34801"/>
    <cellStyle name="20% - Accent1 2 10 5 3 4" xfId="23618"/>
    <cellStyle name="20% - Accent1 2 10 5 3 5" xfId="41448"/>
    <cellStyle name="20% - Accent1 2 10 5 4" xfId="5448"/>
    <cellStyle name="20% - Accent1 2 10 5 4 2" xfId="10809"/>
    <cellStyle name="20% - Accent1 2 10 5 4 2 2" xfId="30367"/>
    <cellStyle name="20% - Accent1 2 10 5 4 2 3" xfId="48153"/>
    <cellStyle name="20% - Accent1 2 10 5 4 3" xfId="16932"/>
    <cellStyle name="20% - Accent1 2 10 5 4 3 2" xfId="36291"/>
    <cellStyle name="20% - Accent1 2 10 5 4 4" xfId="25108"/>
    <cellStyle name="20% - Accent1 2 10 5 4 5" xfId="42938"/>
    <cellStyle name="20% - Accent1 2 10 5 5" xfId="7659"/>
    <cellStyle name="20% - Accent1 2 10 5 5 2" xfId="27219"/>
    <cellStyle name="20% - Accent1 2 10 5 5 3" xfId="45042"/>
    <cellStyle name="20% - Accent1 2 10 5 6" xfId="13740"/>
    <cellStyle name="20% - Accent1 2 10 5 6 2" xfId="33172"/>
    <cellStyle name="20% - Accent1 2 10 5 7" xfId="19019"/>
    <cellStyle name="20% - Accent1 2 10 5 7 2" xfId="38343"/>
    <cellStyle name="20% - Accent1 2 10 5 8" xfId="21987"/>
    <cellStyle name="20% - Accent1 2 10 5 9" xfId="20503"/>
    <cellStyle name="20% - Accent1 2 10 6" xfId="2011"/>
    <cellStyle name="20% - Accent1 2 10 6 2" xfId="4047"/>
    <cellStyle name="20% - Accent1 2 10 6 2 2" xfId="9434"/>
    <cellStyle name="20% - Accent1 2 10 6 2 2 2" xfId="28992"/>
    <cellStyle name="20% - Accent1 2 10 6 2 2 3" xfId="46808"/>
    <cellStyle name="20% - Accent1 2 10 6 2 3" xfId="15553"/>
    <cellStyle name="20% - Accent1 2 10 6 2 3 2" xfId="34946"/>
    <cellStyle name="20% - Accent1 2 10 6 2 4" xfId="23763"/>
    <cellStyle name="20% - Accent1 2 10 6 2 5" xfId="41593"/>
    <cellStyle name="20% - Accent1 2 10 6 3" xfId="7806"/>
    <cellStyle name="20% - Accent1 2 10 6 3 2" xfId="27366"/>
    <cellStyle name="20% - Accent1 2 10 6 3 3" xfId="45187"/>
    <cellStyle name="20% - Accent1 2 10 6 4" xfId="13887"/>
    <cellStyle name="20% - Accent1 2 10 6 4 2" xfId="33317"/>
    <cellStyle name="20% - Accent1 2 10 6 5" xfId="19164"/>
    <cellStyle name="20% - Accent1 2 10 6 5 2" xfId="38488"/>
    <cellStyle name="20% - Accent1 2 10 6 6" xfId="22132"/>
    <cellStyle name="20% - Accent1 2 10 6 7" xfId="20648"/>
    <cellStyle name="20% - Accent1 2 10 6 8" xfId="39972"/>
    <cellStyle name="20% - Accent1 2 10 7" xfId="2996"/>
    <cellStyle name="20% - Accent1 2 10 7 2" xfId="8619"/>
    <cellStyle name="20% - Accent1 2 10 7 2 2" xfId="28179"/>
    <cellStyle name="20% - Accent1 2 10 7 2 3" xfId="45996"/>
    <cellStyle name="20% - Accent1 2 10 7 3" xfId="14710"/>
    <cellStyle name="20% - Accent1 2 10 7 3 2" xfId="34130"/>
    <cellStyle name="20% - Accent1 2 10 7 4" xfId="22947"/>
    <cellStyle name="20% - Accent1 2 10 7 5" xfId="40781"/>
    <cellStyle name="20% - Accent1 2 10 8" xfId="4805"/>
    <cellStyle name="20% - Accent1 2 10 8 2" xfId="10189"/>
    <cellStyle name="20% - Accent1 2 10 8 2 2" xfId="29747"/>
    <cellStyle name="20% - Accent1 2 10 8 2 3" xfId="47561"/>
    <cellStyle name="20% - Accent1 2 10 8 3" xfId="16311"/>
    <cellStyle name="20% - Accent1 2 10 8 3 2" xfId="35699"/>
    <cellStyle name="20% - Accent1 2 10 8 4" xfId="24516"/>
    <cellStyle name="20% - Accent1 2 10 8 5" xfId="42346"/>
    <cellStyle name="20% - Accent1 2 10 9" xfId="6134"/>
    <cellStyle name="20% - Accent1 2 10 9 2" xfId="11495"/>
    <cellStyle name="20% - Accent1 2 10 9 2 2" xfId="31053"/>
    <cellStyle name="20% - Accent1 2 10 9 2 3" xfId="48838"/>
    <cellStyle name="20% - Accent1 2 10 9 3" xfId="17618"/>
    <cellStyle name="20% - Accent1 2 10 9 3 2" xfId="36976"/>
    <cellStyle name="20% - Accent1 2 10 9 4" xfId="25793"/>
    <cellStyle name="20% - Accent1 2 10 9 5" xfId="43623"/>
    <cellStyle name="20% - Accent1 2 11" xfId="1150"/>
    <cellStyle name="20% - Accent1 2 11 10" xfId="6579"/>
    <cellStyle name="20% - Accent1 2 11 10 2" xfId="11940"/>
    <cellStyle name="20% - Accent1 2 11 10 2 2" xfId="31498"/>
    <cellStyle name="20% - Accent1 2 11 10 2 3" xfId="49283"/>
    <cellStyle name="20% - Accent1 2 11 10 3" xfId="18063"/>
    <cellStyle name="20% - Accent1 2 11 10 3 2" xfId="37421"/>
    <cellStyle name="20% - Accent1 2 11 10 4" xfId="26238"/>
    <cellStyle name="20% - Accent1 2 11 10 5" xfId="44068"/>
    <cellStyle name="20% - Accent1 2 11 11" xfId="7101"/>
    <cellStyle name="20% - Accent1 2 11 11 2" xfId="26661"/>
    <cellStyle name="20% - Accent1 2 11 11 3" xfId="44486"/>
    <cellStyle name="20% - Accent1 2 11 12" xfId="12308"/>
    <cellStyle name="20% - Accent1 2 11 12 2" xfId="31866"/>
    <cellStyle name="20% - Accent1 2 11 12 3" xfId="49651"/>
    <cellStyle name="20% - Accent1 2 11 13" xfId="12661"/>
    <cellStyle name="20% - Accent1 2 11 13 2" xfId="32218"/>
    <cellStyle name="20% - Accent1 2 11 13 3" xfId="49961"/>
    <cellStyle name="20% - Accent1 2 11 14" xfId="13112"/>
    <cellStyle name="20% - Accent1 2 11 14 2" xfId="32614"/>
    <cellStyle name="20% - Accent1 2 11 15" xfId="18429"/>
    <cellStyle name="20% - Accent1 2 11 15 2" xfId="37787"/>
    <cellStyle name="20% - Accent1 2 11 16" xfId="21431"/>
    <cellStyle name="20% - Accent1 2 11 17" xfId="19947"/>
    <cellStyle name="20% - Accent1 2 11 18" xfId="39271"/>
    <cellStyle name="20% - Accent1 2 11 2" xfId="1254"/>
    <cellStyle name="20% - Accent1 2 11 2 10" xfId="7159"/>
    <cellStyle name="20% - Accent1 2 11 2 10 2" xfId="26719"/>
    <cellStyle name="20% - Accent1 2 11 2 10 3" xfId="44544"/>
    <cellStyle name="20% - Accent1 2 11 2 11" xfId="12367"/>
    <cellStyle name="20% - Accent1 2 11 2 11 2" xfId="31925"/>
    <cellStyle name="20% - Accent1 2 11 2 11 3" xfId="49709"/>
    <cellStyle name="20% - Accent1 2 11 2 12" xfId="12722"/>
    <cellStyle name="20% - Accent1 2 11 2 12 2" xfId="32278"/>
    <cellStyle name="20% - Accent1 2 11 2 12 3" xfId="50019"/>
    <cellStyle name="20% - Accent1 2 11 2 13" xfId="13175"/>
    <cellStyle name="20% - Accent1 2 11 2 13 2" xfId="32674"/>
    <cellStyle name="20% - Accent1 2 11 2 14" xfId="18487"/>
    <cellStyle name="20% - Accent1 2 11 2 14 2" xfId="37845"/>
    <cellStyle name="20% - Accent1 2 11 2 15" xfId="21489"/>
    <cellStyle name="20% - Accent1 2 11 2 16" xfId="20005"/>
    <cellStyle name="20% - Accent1 2 11 2 17" xfId="39329"/>
    <cellStyle name="20% - Accent1 2 11 2 2" xfId="1509"/>
    <cellStyle name="20% - Accent1 2 11 2 2 10" xfId="12880"/>
    <cellStyle name="20% - Accent1 2 11 2 2 10 2" xfId="32436"/>
    <cellStyle name="20% - Accent1 2 11 2 2 10 3" xfId="50175"/>
    <cellStyle name="20% - Accent1 2 11 2 2 11" xfId="13386"/>
    <cellStyle name="20% - Accent1 2 11 2 2 11 2" xfId="32819"/>
    <cellStyle name="20% - Accent1 2 11 2 2 12" xfId="18666"/>
    <cellStyle name="20% - Accent1 2 11 2 2 12 2" xfId="37990"/>
    <cellStyle name="20% - Accent1 2 11 2 2 13" xfId="21634"/>
    <cellStyle name="20% - Accent1 2 11 2 2 14" xfId="20150"/>
    <cellStyle name="20% - Accent1 2 11 2 2 15" xfId="39474"/>
    <cellStyle name="20% - Accent1 2 11 2 2 2" xfId="1802"/>
    <cellStyle name="20% - Accent1 2 11 2 2 2 10" xfId="39765"/>
    <cellStyle name="20% - Accent1 2 11 2 2 2 2" xfId="2548"/>
    <cellStyle name="20% - Accent1 2 11 2 2 2 2 2" xfId="4571"/>
    <cellStyle name="20% - Accent1 2 11 2 2 2 2 2 2" xfId="9958"/>
    <cellStyle name="20% - Accent1 2 11 2 2 2 2 2 2 2" xfId="29516"/>
    <cellStyle name="20% - Accent1 2 11 2 2 2 2 2 2 3" xfId="47330"/>
    <cellStyle name="20% - Accent1 2 11 2 2 2 2 2 3" xfId="16077"/>
    <cellStyle name="20% - Accent1 2 11 2 2 2 2 2 3 2" xfId="35468"/>
    <cellStyle name="20% - Accent1 2 11 2 2 2 2 2 4" xfId="24285"/>
    <cellStyle name="20% - Accent1 2 11 2 2 2 2 2 5" xfId="42115"/>
    <cellStyle name="20% - Accent1 2 11 2 2 2 2 3" xfId="8343"/>
    <cellStyle name="20% - Accent1 2 11 2 2 2 2 3 2" xfId="27903"/>
    <cellStyle name="20% - Accent1 2 11 2 2 2 2 3 3" xfId="45722"/>
    <cellStyle name="20% - Accent1 2 11 2 2 2 2 4" xfId="14424"/>
    <cellStyle name="20% - Accent1 2 11 2 2 2 2 4 2" xfId="33852"/>
    <cellStyle name="20% - Accent1 2 11 2 2 2 2 5" xfId="19699"/>
    <cellStyle name="20% - Accent1 2 11 2 2 2 2 5 2" xfId="39023"/>
    <cellStyle name="20% - Accent1 2 11 2 2 2 2 6" xfId="22669"/>
    <cellStyle name="20% - Accent1 2 11 2 2 2 2 7" xfId="21183"/>
    <cellStyle name="20% - Accent1 2 11 2 2 2 2 8" xfId="40507"/>
    <cellStyle name="20% - Accent1 2 11 2 2 2 3" xfId="3841"/>
    <cellStyle name="20% - Accent1 2 11 2 2 2 3 2" xfId="9228"/>
    <cellStyle name="20% - Accent1 2 11 2 2 2 3 2 2" xfId="28786"/>
    <cellStyle name="20% - Accent1 2 11 2 2 2 3 2 3" xfId="46602"/>
    <cellStyle name="20% - Accent1 2 11 2 2 2 3 3" xfId="15347"/>
    <cellStyle name="20% - Accent1 2 11 2 2 2 3 3 2" xfId="34740"/>
    <cellStyle name="20% - Accent1 2 11 2 2 2 3 4" xfId="23557"/>
    <cellStyle name="20% - Accent1 2 11 2 2 2 3 5" xfId="41387"/>
    <cellStyle name="20% - Accent1 2 11 2 2 2 4" xfId="5949"/>
    <cellStyle name="20% - Accent1 2 11 2 2 2 4 2" xfId="11310"/>
    <cellStyle name="20% - Accent1 2 11 2 2 2 4 2 2" xfId="30868"/>
    <cellStyle name="20% - Accent1 2 11 2 2 2 4 2 3" xfId="48654"/>
    <cellStyle name="20% - Accent1 2 11 2 2 2 4 3" xfId="17433"/>
    <cellStyle name="20% - Accent1 2 11 2 2 2 4 3 2" xfId="36792"/>
    <cellStyle name="20% - Accent1 2 11 2 2 2 4 4" xfId="25609"/>
    <cellStyle name="20% - Accent1 2 11 2 2 2 4 5" xfId="43439"/>
    <cellStyle name="20% - Accent1 2 11 2 2 2 5" xfId="7597"/>
    <cellStyle name="20% - Accent1 2 11 2 2 2 5 2" xfId="27157"/>
    <cellStyle name="20% - Accent1 2 11 2 2 2 5 3" xfId="44980"/>
    <cellStyle name="20% - Accent1 2 11 2 2 2 6" xfId="13678"/>
    <cellStyle name="20% - Accent1 2 11 2 2 2 6 2" xfId="33110"/>
    <cellStyle name="20% - Accent1 2 11 2 2 2 7" xfId="18957"/>
    <cellStyle name="20% - Accent1 2 11 2 2 2 7 2" xfId="38281"/>
    <cellStyle name="20% - Accent1 2 11 2 2 2 8" xfId="21925"/>
    <cellStyle name="20% - Accent1 2 11 2 2 2 9" xfId="20441"/>
    <cellStyle name="20% - Accent1 2 11 2 2 3" xfId="2256"/>
    <cellStyle name="20% - Accent1 2 11 2 2 3 2" xfId="4292"/>
    <cellStyle name="20% - Accent1 2 11 2 2 3 2 2" xfId="9679"/>
    <cellStyle name="20% - Accent1 2 11 2 2 3 2 2 2" xfId="29237"/>
    <cellStyle name="20% - Accent1 2 11 2 2 3 2 2 3" xfId="47052"/>
    <cellStyle name="20% - Accent1 2 11 2 2 3 2 3" xfId="15798"/>
    <cellStyle name="20% - Accent1 2 11 2 2 3 2 3 2" xfId="35190"/>
    <cellStyle name="20% - Accent1 2 11 2 2 3 2 4" xfId="24007"/>
    <cellStyle name="20% - Accent1 2 11 2 2 3 2 5" xfId="41837"/>
    <cellStyle name="20% - Accent1 2 11 2 2 3 3" xfId="8051"/>
    <cellStyle name="20% - Accent1 2 11 2 2 3 3 2" xfId="27611"/>
    <cellStyle name="20% - Accent1 2 11 2 2 3 3 3" xfId="45431"/>
    <cellStyle name="20% - Accent1 2 11 2 2 3 4" xfId="14132"/>
    <cellStyle name="20% - Accent1 2 11 2 2 3 4 2" xfId="33561"/>
    <cellStyle name="20% - Accent1 2 11 2 2 3 5" xfId="19408"/>
    <cellStyle name="20% - Accent1 2 11 2 2 3 5 2" xfId="38732"/>
    <cellStyle name="20% - Accent1 2 11 2 2 3 6" xfId="22377"/>
    <cellStyle name="20% - Accent1 2 11 2 2 3 7" xfId="20892"/>
    <cellStyle name="20% - Accent1 2 11 2 2 3 8" xfId="40216"/>
    <cellStyle name="20% - Accent1 2 11 2 2 4" xfId="3429"/>
    <cellStyle name="20% - Accent1 2 11 2 2 4 2" xfId="8921"/>
    <cellStyle name="20% - Accent1 2 11 2 2 4 2 2" xfId="28481"/>
    <cellStyle name="20% - Accent1 2 11 2 2 4 2 3" xfId="46298"/>
    <cellStyle name="20% - Accent1 2 11 2 2 4 3" xfId="15023"/>
    <cellStyle name="20% - Accent1 2 11 2 2 4 3 2" xfId="34436"/>
    <cellStyle name="20% - Accent1 2 11 2 2 4 4" xfId="23253"/>
    <cellStyle name="20% - Accent1 2 11 2 2 4 5" xfId="41083"/>
    <cellStyle name="20% - Accent1 2 11 2 2 5" xfId="5340"/>
    <cellStyle name="20% - Accent1 2 11 2 2 5 2" xfId="10706"/>
    <cellStyle name="20% - Accent1 2 11 2 2 5 2 2" xfId="30264"/>
    <cellStyle name="20% - Accent1 2 11 2 2 5 2 3" xfId="48063"/>
    <cellStyle name="20% - Accent1 2 11 2 2 5 3" xfId="16829"/>
    <cellStyle name="20% - Accent1 2 11 2 2 5 3 2" xfId="36201"/>
    <cellStyle name="20% - Accent1 2 11 2 2 5 4" xfId="25018"/>
    <cellStyle name="20% - Accent1 2 11 2 2 5 5" xfId="42848"/>
    <cellStyle name="20% - Accent1 2 11 2 2 6" xfId="6436"/>
    <cellStyle name="20% - Accent1 2 11 2 2 6 2" xfId="11797"/>
    <cellStyle name="20% - Accent1 2 11 2 2 6 2 2" xfId="31355"/>
    <cellStyle name="20% - Accent1 2 11 2 2 6 2 3" xfId="49140"/>
    <cellStyle name="20% - Accent1 2 11 2 2 6 3" xfId="17920"/>
    <cellStyle name="20% - Accent1 2 11 2 2 6 3 2" xfId="37278"/>
    <cellStyle name="20% - Accent1 2 11 2 2 6 4" xfId="26095"/>
    <cellStyle name="20% - Accent1 2 11 2 2 6 5" xfId="43925"/>
    <cellStyle name="20% - Accent1 2 11 2 2 7" xfId="6840"/>
    <cellStyle name="20% - Accent1 2 11 2 2 7 2" xfId="12201"/>
    <cellStyle name="20% - Accent1 2 11 2 2 7 2 2" xfId="31759"/>
    <cellStyle name="20% - Accent1 2 11 2 2 7 2 3" xfId="49544"/>
    <cellStyle name="20% - Accent1 2 11 2 2 7 3" xfId="18324"/>
    <cellStyle name="20% - Accent1 2 11 2 2 7 3 2" xfId="37682"/>
    <cellStyle name="20% - Accent1 2 11 2 2 7 4" xfId="26499"/>
    <cellStyle name="20% - Accent1 2 11 2 2 7 5" xfId="44329"/>
    <cellStyle name="20% - Accent1 2 11 2 2 8" xfId="7305"/>
    <cellStyle name="20% - Accent1 2 11 2 2 8 2" xfId="26865"/>
    <cellStyle name="20% - Accent1 2 11 2 2 8 3" xfId="44689"/>
    <cellStyle name="20% - Accent1 2 11 2 2 9" xfId="12524"/>
    <cellStyle name="20% - Accent1 2 11 2 2 9 2" xfId="32081"/>
    <cellStyle name="20% - Accent1 2 11 2 2 9 3" xfId="49865"/>
    <cellStyle name="20% - Accent1 2 11 2 3" xfId="1656"/>
    <cellStyle name="20% - Accent1 2 11 2 3 10" xfId="39620"/>
    <cellStyle name="20% - Accent1 2 11 2 3 2" xfId="2402"/>
    <cellStyle name="20% - Accent1 2 11 2 3 2 2" xfId="4425"/>
    <cellStyle name="20% - Accent1 2 11 2 3 2 2 2" xfId="9812"/>
    <cellStyle name="20% - Accent1 2 11 2 3 2 2 2 2" xfId="29370"/>
    <cellStyle name="20% - Accent1 2 11 2 3 2 2 2 3" xfId="47185"/>
    <cellStyle name="20% - Accent1 2 11 2 3 2 2 3" xfId="15931"/>
    <cellStyle name="20% - Accent1 2 11 2 3 2 2 3 2" xfId="35323"/>
    <cellStyle name="20% - Accent1 2 11 2 3 2 2 4" xfId="24140"/>
    <cellStyle name="20% - Accent1 2 11 2 3 2 2 5" xfId="41970"/>
    <cellStyle name="20% - Accent1 2 11 2 3 2 3" xfId="5737"/>
    <cellStyle name="20% - Accent1 2 11 2 3 2 3 2" xfId="11098"/>
    <cellStyle name="20% - Accent1 2 11 2 3 2 3 2 2" xfId="30656"/>
    <cellStyle name="20% - Accent1 2 11 2 3 2 3 2 3" xfId="48442"/>
    <cellStyle name="20% - Accent1 2 11 2 3 2 3 3" xfId="17221"/>
    <cellStyle name="20% - Accent1 2 11 2 3 2 3 3 2" xfId="36580"/>
    <cellStyle name="20% - Accent1 2 11 2 3 2 3 4" xfId="25397"/>
    <cellStyle name="20% - Accent1 2 11 2 3 2 3 5" xfId="43227"/>
    <cellStyle name="20% - Accent1 2 11 2 3 2 4" xfId="8197"/>
    <cellStyle name="20% - Accent1 2 11 2 3 2 4 2" xfId="27757"/>
    <cellStyle name="20% - Accent1 2 11 2 3 2 4 3" xfId="45577"/>
    <cellStyle name="20% - Accent1 2 11 2 3 2 5" xfId="14278"/>
    <cellStyle name="20% - Accent1 2 11 2 3 2 5 2" xfId="33707"/>
    <cellStyle name="20% - Accent1 2 11 2 3 2 6" xfId="19554"/>
    <cellStyle name="20% - Accent1 2 11 2 3 2 6 2" xfId="38878"/>
    <cellStyle name="20% - Accent1 2 11 2 3 2 7" xfId="22523"/>
    <cellStyle name="20% - Accent1 2 11 2 3 2 8" xfId="21038"/>
    <cellStyle name="20% - Accent1 2 11 2 3 2 9" xfId="40362"/>
    <cellStyle name="20% - Accent1 2 11 2 3 3" xfId="3698"/>
    <cellStyle name="20% - Accent1 2 11 2 3 3 2" xfId="9085"/>
    <cellStyle name="20% - Accent1 2 11 2 3 3 2 2" xfId="28643"/>
    <cellStyle name="20% - Accent1 2 11 2 3 3 2 3" xfId="46459"/>
    <cellStyle name="20% - Accent1 2 11 2 3 3 3" xfId="15204"/>
    <cellStyle name="20% - Accent1 2 11 2 3 3 3 2" xfId="34597"/>
    <cellStyle name="20% - Accent1 2 11 2 3 3 4" xfId="23414"/>
    <cellStyle name="20% - Accent1 2 11 2 3 3 5" xfId="41244"/>
    <cellStyle name="20% - Accent1 2 11 2 3 4" xfId="5113"/>
    <cellStyle name="20% - Accent1 2 11 2 3 4 2" xfId="10480"/>
    <cellStyle name="20% - Accent1 2 11 2 3 4 2 2" xfId="30038"/>
    <cellStyle name="20% - Accent1 2 11 2 3 4 2 3" xfId="47851"/>
    <cellStyle name="20% - Accent1 2 11 2 3 4 3" xfId="16603"/>
    <cellStyle name="20% - Accent1 2 11 2 3 4 3 2" xfId="35989"/>
    <cellStyle name="20% - Accent1 2 11 2 3 4 4" xfId="24806"/>
    <cellStyle name="20% - Accent1 2 11 2 3 4 5" xfId="42636"/>
    <cellStyle name="20% - Accent1 2 11 2 3 5" xfId="7451"/>
    <cellStyle name="20% - Accent1 2 11 2 3 5 2" xfId="27011"/>
    <cellStyle name="20% - Accent1 2 11 2 3 5 3" xfId="44835"/>
    <cellStyle name="20% - Accent1 2 11 2 3 6" xfId="13532"/>
    <cellStyle name="20% - Accent1 2 11 2 3 6 2" xfId="32965"/>
    <cellStyle name="20% - Accent1 2 11 2 3 7" xfId="18812"/>
    <cellStyle name="20% - Accent1 2 11 2 3 7 2" xfId="38136"/>
    <cellStyle name="20% - Accent1 2 11 2 3 8" xfId="21780"/>
    <cellStyle name="20% - Accent1 2 11 2 3 9" xfId="20296"/>
    <cellStyle name="20% - Accent1 2 11 2 4" xfId="1964"/>
    <cellStyle name="20% - Accent1 2 11 2 4 10" xfId="39926"/>
    <cellStyle name="20% - Accent1 2 11 2 4 2" xfId="2709"/>
    <cellStyle name="20% - Accent1 2 11 2 4 2 2" xfId="4731"/>
    <cellStyle name="20% - Accent1 2 11 2 4 2 2 2" xfId="10118"/>
    <cellStyle name="20% - Accent1 2 11 2 4 2 2 2 2" xfId="29676"/>
    <cellStyle name="20% - Accent1 2 11 2 4 2 2 2 3" xfId="47490"/>
    <cellStyle name="20% - Accent1 2 11 2 4 2 2 3" xfId="16237"/>
    <cellStyle name="20% - Accent1 2 11 2 4 2 2 3 2" xfId="35628"/>
    <cellStyle name="20% - Accent1 2 11 2 4 2 2 4" xfId="24445"/>
    <cellStyle name="20% - Accent1 2 11 2 4 2 2 5" xfId="42275"/>
    <cellStyle name="20% - Accent1 2 11 2 4 2 3" xfId="8504"/>
    <cellStyle name="20% - Accent1 2 11 2 4 2 3 2" xfId="28064"/>
    <cellStyle name="20% - Accent1 2 11 2 4 2 3 3" xfId="45883"/>
    <cellStyle name="20% - Accent1 2 11 2 4 2 4" xfId="14585"/>
    <cellStyle name="20% - Accent1 2 11 2 4 2 4 2" xfId="34013"/>
    <cellStyle name="20% - Accent1 2 11 2 4 2 5" xfId="19860"/>
    <cellStyle name="20% - Accent1 2 11 2 4 2 5 2" xfId="39184"/>
    <cellStyle name="20% - Accent1 2 11 2 4 2 6" xfId="22830"/>
    <cellStyle name="20% - Accent1 2 11 2 4 2 7" xfId="21344"/>
    <cellStyle name="20% - Accent1 2 11 2 4 2 8" xfId="40668"/>
    <cellStyle name="20% - Accent1 2 11 2 4 3" xfId="4001"/>
    <cellStyle name="20% - Accent1 2 11 2 4 3 2" xfId="9388"/>
    <cellStyle name="20% - Accent1 2 11 2 4 3 2 2" xfId="28946"/>
    <cellStyle name="20% - Accent1 2 11 2 4 3 2 3" xfId="46762"/>
    <cellStyle name="20% - Accent1 2 11 2 4 3 3" xfId="15507"/>
    <cellStyle name="20% - Accent1 2 11 2 4 3 3 2" xfId="34900"/>
    <cellStyle name="20% - Accent1 2 11 2 4 3 4" xfId="23717"/>
    <cellStyle name="20% - Accent1 2 11 2 4 3 5" xfId="41547"/>
    <cellStyle name="20% - Accent1 2 11 2 4 4" xfId="5547"/>
    <cellStyle name="20% - Accent1 2 11 2 4 4 2" xfId="10908"/>
    <cellStyle name="20% - Accent1 2 11 2 4 4 2 2" xfId="30466"/>
    <cellStyle name="20% - Accent1 2 11 2 4 4 2 3" xfId="48252"/>
    <cellStyle name="20% - Accent1 2 11 2 4 4 3" xfId="17031"/>
    <cellStyle name="20% - Accent1 2 11 2 4 4 3 2" xfId="36390"/>
    <cellStyle name="20% - Accent1 2 11 2 4 4 4" xfId="25207"/>
    <cellStyle name="20% - Accent1 2 11 2 4 4 5" xfId="43037"/>
    <cellStyle name="20% - Accent1 2 11 2 4 5" xfId="7759"/>
    <cellStyle name="20% - Accent1 2 11 2 4 5 2" xfId="27319"/>
    <cellStyle name="20% - Accent1 2 11 2 4 5 3" xfId="45141"/>
    <cellStyle name="20% - Accent1 2 11 2 4 6" xfId="13840"/>
    <cellStyle name="20% - Accent1 2 11 2 4 6 2" xfId="33271"/>
    <cellStyle name="20% - Accent1 2 11 2 4 7" xfId="19118"/>
    <cellStyle name="20% - Accent1 2 11 2 4 7 2" xfId="38442"/>
    <cellStyle name="20% - Accent1 2 11 2 4 8" xfId="22086"/>
    <cellStyle name="20% - Accent1 2 11 2 4 9" xfId="20602"/>
    <cellStyle name="20% - Accent1 2 11 2 5" xfId="2110"/>
    <cellStyle name="20% - Accent1 2 11 2 5 2" xfId="4146"/>
    <cellStyle name="20% - Accent1 2 11 2 5 2 2" xfId="9533"/>
    <cellStyle name="20% - Accent1 2 11 2 5 2 2 2" xfId="29091"/>
    <cellStyle name="20% - Accent1 2 11 2 5 2 2 3" xfId="46907"/>
    <cellStyle name="20% - Accent1 2 11 2 5 2 3" xfId="15652"/>
    <cellStyle name="20% - Accent1 2 11 2 5 2 3 2" xfId="35045"/>
    <cellStyle name="20% - Accent1 2 11 2 5 2 4" xfId="23862"/>
    <cellStyle name="20% - Accent1 2 11 2 5 2 5" xfId="41692"/>
    <cellStyle name="20% - Accent1 2 11 2 5 3" xfId="7905"/>
    <cellStyle name="20% - Accent1 2 11 2 5 3 2" xfId="27465"/>
    <cellStyle name="20% - Accent1 2 11 2 5 3 3" xfId="45286"/>
    <cellStyle name="20% - Accent1 2 11 2 5 4" xfId="13986"/>
    <cellStyle name="20% - Accent1 2 11 2 5 4 2" xfId="33416"/>
    <cellStyle name="20% - Accent1 2 11 2 5 5" xfId="19263"/>
    <cellStyle name="20% - Accent1 2 11 2 5 5 2" xfId="38587"/>
    <cellStyle name="20% - Accent1 2 11 2 5 6" xfId="22231"/>
    <cellStyle name="20% - Accent1 2 11 2 5 7" xfId="20747"/>
    <cellStyle name="20% - Accent1 2 11 2 5 8" xfId="40071"/>
    <cellStyle name="20% - Accent1 2 11 2 6" xfId="3138"/>
    <cellStyle name="20% - Accent1 2 11 2 6 2" xfId="8718"/>
    <cellStyle name="20% - Accent1 2 11 2 6 2 2" xfId="28278"/>
    <cellStyle name="20% - Accent1 2 11 2 6 2 3" xfId="46095"/>
    <cellStyle name="20% - Accent1 2 11 2 6 3" xfId="14809"/>
    <cellStyle name="20% - Accent1 2 11 2 6 3 2" xfId="34229"/>
    <cellStyle name="20% - Accent1 2 11 2 6 4" xfId="23046"/>
    <cellStyle name="20% - Accent1 2 11 2 6 5" xfId="40880"/>
    <cellStyle name="20% - Accent1 2 11 2 7" xfId="4906"/>
    <cellStyle name="20% - Accent1 2 11 2 7 2" xfId="10290"/>
    <cellStyle name="20% - Accent1 2 11 2 7 2 2" xfId="29848"/>
    <cellStyle name="20% - Accent1 2 11 2 7 2 3" xfId="47661"/>
    <cellStyle name="20% - Accent1 2 11 2 7 3" xfId="16412"/>
    <cellStyle name="20% - Accent1 2 11 2 7 3 2" xfId="35799"/>
    <cellStyle name="20% - Accent1 2 11 2 7 4" xfId="24616"/>
    <cellStyle name="20% - Accent1 2 11 2 7 5" xfId="42446"/>
    <cellStyle name="20% - Accent1 2 11 2 8" xfId="6233"/>
    <cellStyle name="20% - Accent1 2 11 2 8 2" xfId="11594"/>
    <cellStyle name="20% - Accent1 2 11 2 8 2 2" xfId="31152"/>
    <cellStyle name="20% - Accent1 2 11 2 8 2 3" xfId="48937"/>
    <cellStyle name="20% - Accent1 2 11 2 8 3" xfId="17717"/>
    <cellStyle name="20% - Accent1 2 11 2 8 3 2" xfId="37075"/>
    <cellStyle name="20% - Accent1 2 11 2 8 4" xfId="25892"/>
    <cellStyle name="20% - Accent1 2 11 2 8 5" xfId="43722"/>
    <cellStyle name="20% - Accent1 2 11 2 9" xfId="6637"/>
    <cellStyle name="20% - Accent1 2 11 2 9 2" xfId="11998"/>
    <cellStyle name="20% - Accent1 2 11 2 9 2 2" xfId="31556"/>
    <cellStyle name="20% - Accent1 2 11 2 9 2 3" xfId="49341"/>
    <cellStyle name="20% - Accent1 2 11 2 9 3" xfId="18121"/>
    <cellStyle name="20% - Accent1 2 11 2 9 3 2" xfId="37479"/>
    <cellStyle name="20% - Accent1 2 11 2 9 4" xfId="26296"/>
    <cellStyle name="20% - Accent1 2 11 2 9 5" xfId="44126"/>
    <cellStyle name="20% - Accent1 2 11 3" xfId="1445"/>
    <cellStyle name="20% - Accent1 2 11 3 10" xfId="12822"/>
    <cellStyle name="20% - Accent1 2 11 3 10 2" xfId="32378"/>
    <cellStyle name="20% - Accent1 2 11 3 10 3" xfId="50117"/>
    <cellStyle name="20% - Accent1 2 11 3 11" xfId="13324"/>
    <cellStyle name="20% - Accent1 2 11 3 11 2" xfId="32761"/>
    <cellStyle name="20% - Accent1 2 11 3 12" xfId="18606"/>
    <cellStyle name="20% - Accent1 2 11 3 12 2" xfId="37932"/>
    <cellStyle name="20% - Accent1 2 11 3 13" xfId="21576"/>
    <cellStyle name="20% - Accent1 2 11 3 14" xfId="20092"/>
    <cellStyle name="20% - Accent1 2 11 3 15" xfId="39416"/>
    <cellStyle name="20% - Accent1 2 11 3 2" xfId="1743"/>
    <cellStyle name="20% - Accent1 2 11 3 2 10" xfId="39707"/>
    <cellStyle name="20% - Accent1 2 11 3 2 2" xfId="2489"/>
    <cellStyle name="20% - Accent1 2 11 3 2 2 2" xfId="4512"/>
    <cellStyle name="20% - Accent1 2 11 3 2 2 2 2" xfId="9899"/>
    <cellStyle name="20% - Accent1 2 11 3 2 2 2 2 2" xfId="29457"/>
    <cellStyle name="20% - Accent1 2 11 3 2 2 2 2 3" xfId="47272"/>
    <cellStyle name="20% - Accent1 2 11 3 2 2 2 3" xfId="16018"/>
    <cellStyle name="20% - Accent1 2 11 3 2 2 2 3 2" xfId="35410"/>
    <cellStyle name="20% - Accent1 2 11 3 2 2 2 4" xfId="24227"/>
    <cellStyle name="20% - Accent1 2 11 3 2 2 2 5" xfId="42057"/>
    <cellStyle name="20% - Accent1 2 11 3 2 2 3" xfId="8284"/>
    <cellStyle name="20% - Accent1 2 11 3 2 2 3 2" xfId="27844"/>
    <cellStyle name="20% - Accent1 2 11 3 2 2 3 3" xfId="45664"/>
    <cellStyle name="20% - Accent1 2 11 3 2 2 4" xfId="14365"/>
    <cellStyle name="20% - Accent1 2 11 3 2 2 4 2" xfId="33794"/>
    <cellStyle name="20% - Accent1 2 11 3 2 2 5" xfId="19641"/>
    <cellStyle name="20% - Accent1 2 11 3 2 2 5 2" xfId="38965"/>
    <cellStyle name="20% - Accent1 2 11 3 2 2 6" xfId="22610"/>
    <cellStyle name="20% - Accent1 2 11 3 2 2 7" xfId="21125"/>
    <cellStyle name="20% - Accent1 2 11 3 2 2 8" xfId="40449"/>
    <cellStyle name="20% - Accent1 2 11 3 2 3" xfId="3783"/>
    <cellStyle name="20% - Accent1 2 11 3 2 3 2" xfId="9170"/>
    <cellStyle name="20% - Accent1 2 11 3 2 3 2 2" xfId="28728"/>
    <cellStyle name="20% - Accent1 2 11 3 2 3 2 3" xfId="46544"/>
    <cellStyle name="20% - Accent1 2 11 3 2 3 3" xfId="15289"/>
    <cellStyle name="20% - Accent1 2 11 3 2 3 3 2" xfId="34682"/>
    <cellStyle name="20% - Accent1 2 11 3 2 3 4" xfId="23499"/>
    <cellStyle name="20% - Accent1 2 11 3 2 3 5" xfId="41329"/>
    <cellStyle name="20% - Accent1 2 11 3 2 4" xfId="5891"/>
    <cellStyle name="20% - Accent1 2 11 3 2 4 2" xfId="11252"/>
    <cellStyle name="20% - Accent1 2 11 3 2 4 2 2" xfId="30810"/>
    <cellStyle name="20% - Accent1 2 11 3 2 4 2 3" xfId="48596"/>
    <cellStyle name="20% - Accent1 2 11 3 2 4 3" xfId="17375"/>
    <cellStyle name="20% - Accent1 2 11 3 2 4 3 2" xfId="36734"/>
    <cellStyle name="20% - Accent1 2 11 3 2 4 4" xfId="25551"/>
    <cellStyle name="20% - Accent1 2 11 3 2 4 5" xfId="43381"/>
    <cellStyle name="20% - Accent1 2 11 3 2 5" xfId="7538"/>
    <cellStyle name="20% - Accent1 2 11 3 2 5 2" xfId="27098"/>
    <cellStyle name="20% - Accent1 2 11 3 2 5 3" xfId="44922"/>
    <cellStyle name="20% - Accent1 2 11 3 2 6" xfId="13619"/>
    <cellStyle name="20% - Accent1 2 11 3 2 6 2" xfId="33052"/>
    <cellStyle name="20% - Accent1 2 11 3 2 7" xfId="18899"/>
    <cellStyle name="20% - Accent1 2 11 3 2 7 2" xfId="38223"/>
    <cellStyle name="20% - Accent1 2 11 3 2 8" xfId="21867"/>
    <cellStyle name="20% - Accent1 2 11 3 2 9" xfId="20383"/>
    <cellStyle name="20% - Accent1 2 11 3 3" xfId="2197"/>
    <cellStyle name="20% - Accent1 2 11 3 3 2" xfId="4233"/>
    <cellStyle name="20% - Accent1 2 11 3 3 2 2" xfId="9620"/>
    <cellStyle name="20% - Accent1 2 11 3 3 2 2 2" xfId="29178"/>
    <cellStyle name="20% - Accent1 2 11 3 3 2 2 3" xfId="46994"/>
    <cellStyle name="20% - Accent1 2 11 3 3 2 3" xfId="15739"/>
    <cellStyle name="20% - Accent1 2 11 3 3 2 3 2" xfId="35132"/>
    <cellStyle name="20% - Accent1 2 11 3 3 2 4" xfId="23949"/>
    <cellStyle name="20% - Accent1 2 11 3 3 2 5" xfId="41779"/>
    <cellStyle name="20% - Accent1 2 11 3 3 3" xfId="7992"/>
    <cellStyle name="20% - Accent1 2 11 3 3 3 2" xfId="27552"/>
    <cellStyle name="20% - Accent1 2 11 3 3 3 3" xfId="45373"/>
    <cellStyle name="20% - Accent1 2 11 3 3 4" xfId="14073"/>
    <cellStyle name="20% - Accent1 2 11 3 3 4 2" xfId="33503"/>
    <cellStyle name="20% - Accent1 2 11 3 3 5" xfId="19350"/>
    <cellStyle name="20% - Accent1 2 11 3 3 5 2" xfId="38674"/>
    <cellStyle name="20% - Accent1 2 11 3 3 6" xfId="22318"/>
    <cellStyle name="20% - Accent1 2 11 3 3 7" xfId="20834"/>
    <cellStyle name="20% - Accent1 2 11 3 3 8" xfId="40158"/>
    <cellStyle name="20% - Accent1 2 11 3 4" xfId="3371"/>
    <cellStyle name="20% - Accent1 2 11 3 4 2" xfId="8863"/>
    <cellStyle name="20% - Accent1 2 11 3 4 2 2" xfId="28423"/>
    <cellStyle name="20% - Accent1 2 11 3 4 2 3" xfId="46240"/>
    <cellStyle name="20% - Accent1 2 11 3 4 3" xfId="14965"/>
    <cellStyle name="20% - Accent1 2 11 3 4 3 2" xfId="34378"/>
    <cellStyle name="20% - Accent1 2 11 3 4 4" xfId="23195"/>
    <cellStyle name="20% - Accent1 2 11 3 4 5" xfId="41025"/>
    <cellStyle name="20% - Accent1 2 11 3 5" xfId="5282"/>
    <cellStyle name="20% - Accent1 2 11 3 5 2" xfId="10648"/>
    <cellStyle name="20% - Accent1 2 11 3 5 2 2" xfId="30206"/>
    <cellStyle name="20% - Accent1 2 11 3 5 2 3" xfId="48005"/>
    <cellStyle name="20% - Accent1 2 11 3 5 3" xfId="16771"/>
    <cellStyle name="20% - Accent1 2 11 3 5 3 2" xfId="36143"/>
    <cellStyle name="20% - Accent1 2 11 3 5 4" xfId="24960"/>
    <cellStyle name="20% - Accent1 2 11 3 5 5" xfId="42790"/>
    <cellStyle name="20% - Accent1 2 11 3 6" xfId="6378"/>
    <cellStyle name="20% - Accent1 2 11 3 6 2" xfId="11739"/>
    <cellStyle name="20% - Accent1 2 11 3 6 2 2" xfId="31297"/>
    <cellStyle name="20% - Accent1 2 11 3 6 2 3" xfId="49082"/>
    <cellStyle name="20% - Accent1 2 11 3 6 3" xfId="17862"/>
    <cellStyle name="20% - Accent1 2 11 3 6 3 2" xfId="37220"/>
    <cellStyle name="20% - Accent1 2 11 3 6 4" xfId="26037"/>
    <cellStyle name="20% - Accent1 2 11 3 6 5" xfId="43867"/>
    <cellStyle name="20% - Accent1 2 11 3 7" xfId="6782"/>
    <cellStyle name="20% - Accent1 2 11 3 7 2" xfId="12143"/>
    <cellStyle name="20% - Accent1 2 11 3 7 2 2" xfId="31701"/>
    <cellStyle name="20% - Accent1 2 11 3 7 2 3" xfId="49486"/>
    <cellStyle name="20% - Accent1 2 11 3 7 3" xfId="18266"/>
    <cellStyle name="20% - Accent1 2 11 3 7 3 2" xfId="37624"/>
    <cellStyle name="20% - Accent1 2 11 3 7 4" xfId="26441"/>
    <cellStyle name="20% - Accent1 2 11 3 7 5" xfId="44271"/>
    <cellStyle name="20% - Accent1 2 11 3 8" xfId="7246"/>
    <cellStyle name="20% - Accent1 2 11 3 8 2" xfId="26806"/>
    <cellStyle name="20% - Accent1 2 11 3 8 3" xfId="44631"/>
    <cellStyle name="20% - Accent1 2 11 3 9" xfId="12466"/>
    <cellStyle name="20% - Accent1 2 11 3 9 2" xfId="32023"/>
    <cellStyle name="20% - Accent1 2 11 3 9 3" xfId="49807"/>
    <cellStyle name="20% - Accent1 2 11 4" xfId="1598"/>
    <cellStyle name="20% - Accent1 2 11 4 10" xfId="39562"/>
    <cellStyle name="20% - Accent1 2 11 4 2" xfId="2344"/>
    <cellStyle name="20% - Accent1 2 11 4 2 2" xfId="4367"/>
    <cellStyle name="20% - Accent1 2 11 4 2 2 2" xfId="9754"/>
    <cellStyle name="20% - Accent1 2 11 4 2 2 2 2" xfId="29312"/>
    <cellStyle name="20% - Accent1 2 11 4 2 2 2 3" xfId="47127"/>
    <cellStyle name="20% - Accent1 2 11 4 2 2 3" xfId="15873"/>
    <cellStyle name="20% - Accent1 2 11 4 2 2 3 2" xfId="35265"/>
    <cellStyle name="20% - Accent1 2 11 4 2 2 4" xfId="24082"/>
    <cellStyle name="20% - Accent1 2 11 4 2 2 5" xfId="41912"/>
    <cellStyle name="20% - Accent1 2 11 4 2 3" xfId="5679"/>
    <cellStyle name="20% - Accent1 2 11 4 2 3 2" xfId="11040"/>
    <cellStyle name="20% - Accent1 2 11 4 2 3 2 2" xfId="30598"/>
    <cellStyle name="20% - Accent1 2 11 4 2 3 2 3" xfId="48384"/>
    <cellStyle name="20% - Accent1 2 11 4 2 3 3" xfId="17163"/>
    <cellStyle name="20% - Accent1 2 11 4 2 3 3 2" xfId="36522"/>
    <cellStyle name="20% - Accent1 2 11 4 2 3 4" xfId="25339"/>
    <cellStyle name="20% - Accent1 2 11 4 2 3 5" xfId="43169"/>
    <cellStyle name="20% - Accent1 2 11 4 2 4" xfId="8139"/>
    <cellStyle name="20% - Accent1 2 11 4 2 4 2" xfId="27699"/>
    <cellStyle name="20% - Accent1 2 11 4 2 4 3" xfId="45519"/>
    <cellStyle name="20% - Accent1 2 11 4 2 5" xfId="14220"/>
    <cellStyle name="20% - Accent1 2 11 4 2 5 2" xfId="33649"/>
    <cellStyle name="20% - Accent1 2 11 4 2 6" xfId="19496"/>
    <cellStyle name="20% - Accent1 2 11 4 2 6 2" xfId="38820"/>
    <cellStyle name="20% - Accent1 2 11 4 2 7" xfId="22465"/>
    <cellStyle name="20% - Accent1 2 11 4 2 8" xfId="20980"/>
    <cellStyle name="20% - Accent1 2 11 4 2 9" xfId="40304"/>
    <cellStyle name="20% - Accent1 2 11 4 3" xfId="3640"/>
    <cellStyle name="20% - Accent1 2 11 4 3 2" xfId="9027"/>
    <cellStyle name="20% - Accent1 2 11 4 3 2 2" xfId="28585"/>
    <cellStyle name="20% - Accent1 2 11 4 3 2 3" xfId="46401"/>
    <cellStyle name="20% - Accent1 2 11 4 3 3" xfId="15146"/>
    <cellStyle name="20% - Accent1 2 11 4 3 3 2" xfId="34539"/>
    <cellStyle name="20% - Accent1 2 11 4 3 4" xfId="23356"/>
    <cellStyle name="20% - Accent1 2 11 4 3 5" xfId="41186"/>
    <cellStyle name="20% - Accent1 2 11 4 4" xfId="5055"/>
    <cellStyle name="20% - Accent1 2 11 4 4 2" xfId="10422"/>
    <cellStyle name="20% - Accent1 2 11 4 4 2 2" xfId="29980"/>
    <cellStyle name="20% - Accent1 2 11 4 4 2 3" xfId="47793"/>
    <cellStyle name="20% - Accent1 2 11 4 4 3" xfId="16545"/>
    <cellStyle name="20% - Accent1 2 11 4 4 3 2" xfId="35931"/>
    <cellStyle name="20% - Accent1 2 11 4 4 4" xfId="24748"/>
    <cellStyle name="20% - Accent1 2 11 4 4 5" xfId="42578"/>
    <cellStyle name="20% - Accent1 2 11 4 5" xfId="7393"/>
    <cellStyle name="20% - Accent1 2 11 4 5 2" xfId="26953"/>
    <cellStyle name="20% - Accent1 2 11 4 5 3" xfId="44777"/>
    <cellStyle name="20% - Accent1 2 11 4 6" xfId="13474"/>
    <cellStyle name="20% - Accent1 2 11 4 6 2" xfId="32907"/>
    <cellStyle name="20% - Accent1 2 11 4 7" xfId="18754"/>
    <cellStyle name="20% - Accent1 2 11 4 7 2" xfId="38078"/>
    <cellStyle name="20% - Accent1 2 11 4 8" xfId="21722"/>
    <cellStyle name="20% - Accent1 2 11 4 9" xfId="20238"/>
    <cellStyle name="20% - Accent1 2 11 5" xfId="1905"/>
    <cellStyle name="20% - Accent1 2 11 5 10" xfId="39868"/>
    <cellStyle name="20% - Accent1 2 11 5 2" xfId="2651"/>
    <cellStyle name="20% - Accent1 2 11 5 2 2" xfId="4673"/>
    <cellStyle name="20% - Accent1 2 11 5 2 2 2" xfId="10060"/>
    <cellStyle name="20% - Accent1 2 11 5 2 2 2 2" xfId="29618"/>
    <cellStyle name="20% - Accent1 2 11 5 2 2 2 3" xfId="47432"/>
    <cellStyle name="20% - Accent1 2 11 5 2 2 3" xfId="16179"/>
    <cellStyle name="20% - Accent1 2 11 5 2 2 3 2" xfId="35570"/>
    <cellStyle name="20% - Accent1 2 11 5 2 2 4" xfId="24387"/>
    <cellStyle name="20% - Accent1 2 11 5 2 2 5" xfId="42217"/>
    <cellStyle name="20% - Accent1 2 11 5 2 3" xfId="8446"/>
    <cellStyle name="20% - Accent1 2 11 5 2 3 2" xfId="28006"/>
    <cellStyle name="20% - Accent1 2 11 5 2 3 3" xfId="45825"/>
    <cellStyle name="20% - Accent1 2 11 5 2 4" xfId="14527"/>
    <cellStyle name="20% - Accent1 2 11 5 2 4 2" xfId="33955"/>
    <cellStyle name="20% - Accent1 2 11 5 2 5" xfId="19802"/>
    <cellStyle name="20% - Accent1 2 11 5 2 5 2" xfId="39126"/>
    <cellStyle name="20% - Accent1 2 11 5 2 6" xfId="22772"/>
    <cellStyle name="20% - Accent1 2 11 5 2 7" xfId="21286"/>
    <cellStyle name="20% - Accent1 2 11 5 2 8" xfId="40610"/>
    <cellStyle name="20% - Accent1 2 11 5 3" xfId="3943"/>
    <cellStyle name="20% - Accent1 2 11 5 3 2" xfId="9330"/>
    <cellStyle name="20% - Accent1 2 11 5 3 2 2" xfId="28888"/>
    <cellStyle name="20% - Accent1 2 11 5 3 2 3" xfId="46704"/>
    <cellStyle name="20% - Accent1 2 11 5 3 3" xfId="15449"/>
    <cellStyle name="20% - Accent1 2 11 5 3 3 2" xfId="34842"/>
    <cellStyle name="20% - Accent1 2 11 5 3 4" xfId="23659"/>
    <cellStyle name="20% - Accent1 2 11 5 3 5" xfId="41489"/>
    <cellStyle name="20% - Accent1 2 11 5 4" xfId="5489"/>
    <cellStyle name="20% - Accent1 2 11 5 4 2" xfId="10850"/>
    <cellStyle name="20% - Accent1 2 11 5 4 2 2" xfId="30408"/>
    <cellStyle name="20% - Accent1 2 11 5 4 2 3" xfId="48194"/>
    <cellStyle name="20% - Accent1 2 11 5 4 3" xfId="16973"/>
    <cellStyle name="20% - Accent1 2 11 5 4 3 2" xfId="36332"/>
    <cellStyle name="20% - Accent1 2 11 5 4 4" xfId="25149"/>
    <cellStyle name="20% - Accent1 2 11 5 4 5" xfId="42979"/>
    <cellStyle name="20% - Accent1 2 11 5 5" xfId="7700"/>
    <cellStyle name="20% - Accent1 2 11 5 5 2" xfId="27260"/>
    <cellStyle name="20% - Accent1 2 11 5 5 3" xfId="45083"/>
    <cellStyle name="20% - Accent1 2 11 5 6" xfId="13781"/>
    <cellStyle name="20% - Accent1 2 11 5 6 2" xfId="33213"/>
    <cellStyle name="20% - Accent1 2 11 5 7" xfId="19060"/>
    <cellStyle name="20% - Accent1 2 11 5 7 2" xfId="38384"/>
    <cellStyle name="20% - Accent1 2 11 5 8" xfId="22028"/>
    <cellStyle name="20% - Accent1 2 11 5 9" xfId="20544"/>
    <cellStyle name="20% - Accent1 2 11 6" xfId="2052"/>
    <cellStyle name="20% - Accent1 2 11 6 2" xfId="4088"/>
    <cellStyle name="20% - Accent1 2 11 6 2 2" xfId="9475"/>
    <cellStyle name="20% - Accent1 2 11 6 2 2 2" xfId="29033"/>
    <cellStyle name="20% - Accent1 2 11 6 2 2 3" xfId="46849"/>
    <cellStyle name="20% - Accent1 2 11 6 2 3" xfId="15594"/>
    <cellStyle name="20% - Accent1 2 11 6 2 3 2" xfId="34987"/>
    <cellStyle name="20% - Accent1 2 11 6 2 4" xfId="23804"/>
    <cellStyle name="20% - Accent1 2 11 6 2 5" xfId="41634"/>
    <cellStyle name="20% - Accent1 2 11 6 3" xfId="7847"/>
    <cellStyle name="20% - Accent1 2 11 6 3 2" xfId="27407"/>
    <cellStyle name="20% - Accent1 2 11 6 3 3" xfId="45228"/>
    <cellStyle name="20% - Accent1 2 11 6 4" xfId="13928"/>
    <cellStyle name="20% - Accent1 2 11 6 4 2" xfId="33358"/>
    <cellStyle name="20% - Accent1 2 11 6 5" xfId="19205"/>
    <cellStyle name="20% - Accent1 2 11 6 5 2" xfId="38529"/>
    <cellStyle name="20% - Accent1 2 11 6 6" xfId="22173"/>
    <cellStyle name="20% - Accent1 2 11 6 7" xfId="20689"/>
    <cellStyle name="20% - Accent1 2 11 6 8" xfId="40013"/>
    <cellStyle name="20% - Accent1 2 11 7" xfId="3080"/>
    <cellStyle name="20% - Accent1 2 11 7 2" xfId="8660"/>
    <cellStyle name="20% - Accent1 2 11 7 2 2" xfId="28220"/>
    <cellStyle name="20% - Accent1 2 11 7 2 3" xfId="46037"/>
    <cellStyle name="20% - Accent1 2 11 7 3" xfId="14751"/>
    <cellStyle name="20% - Accent1 2 11 7 3 2" xfId="34171"/>
    <cellStyle name="20% - Accent1 2 11 7 4" xfId="22988"/>
    <cellStyle name="20% - Accent1 2 11 7 5" xfId="40822"/>
    <cellStyle name="20% - Accent1 2 11 8" xfId="4846"/>
    <cellStyle name="20% - Accent1 2 11 8 2" xfId="10230"/>
    <cellStyle name="20% - Accent1 2 11 8 2 2" xfId="29788"/>
    <cellStyle name="20% - Accent1 2 11 8 2 3" xfId="47602"/>
    <cellStyle name="20% - Accent1 2 11 8 3" xfId="16352"/>
    <cellStyle name="20% - Accent1 2 11 8 3 2" xfId="35740"/>
    <cellStyle name="20% - Accent1 2 11 8 4" xfId="24557"/>
    <cellStyle name="20% - Accent1 2 11 8 5" xfId="42387"/>
    <cellStyle name="20% - Accent1 2 11 9" xfId="6175"/>
    <cellStyle name="20% - Accent1 2 11 9 2" xfId="11536"/>
    <cellStyle name="20% - Accent1 2 11 9 2 2" xfId="31094"/>
    <cellStyle name="20% - Accent1 2 11 9 2 3" xfId="48879"/>
    <cellStyle name="20% - Accent1 2 11 9 3" xfId="17659"/>
    <cellStyle name="20% - Accent1 2 11 9 3 2" xfId="37017"/>
    <cellStyle name="20% - Accent1 2 11 9 4" xfId="25834"/>
    <cellStyle name="20% - Accent1 2 11 9 5" xfId="43664"/>
    <cellStyle name="20% - Accent1 2 12" xfId="1291"/>
    <cellStyle name="20% - Accent1 2 12 10" xfId="7186"/>
    <cellStyle name="20% - Accent1 2 12 10 2" xfId="26746"/>
    <cellStyle name="20% - Accent1 2 12 10 3" xfId="44571"/>
    <cellStyle name="20% - Accent1 2 12 11" xfId="12394"/>
    <cellStyle name="20% - Accent1 2 12 11 2" xfId="31952"/>
    <cellStyle name="20% - Accent1 2 12 11 3" xfId="49736"/>
    <cellStyle name="20% - Accent1 2 12 12" xfId="12749"/>
    <cellStyle name="20% - Accent1 2 12 12 2" xfId="32305"/>
    <cellStyle name="20% - Accent1 2 12 12 3" xfId="50046"/>
    <cellStyle name="20% - Accent1 2 12 13" xfId="13202"/>
    <cellStyle name="20% - Accent1 2 12 13 2" xfId="32701"/>
    <cellStyle name="20% - Accent1 2 12 14" xfId="18514"/>
    <cellStyle name="20% - Accent1 2 12 14 2" xfId="37872"/>
    <cellStyle name="20% - Accent1 2 12 15" xfId="21516"/>
    <cellStyle name="20% - Accent1 2 12 16" xfId="20032"/>
    <cellStyle name="20% - Accent1 2 12 17" xfId="39356"/>
    <cellStyle name="20% - Accent1 2 12 2" xfId="1536"/>
    <cellStyle name="20% - Accent1 2 12 2 10" xfId="12907"/>
    <cellStyle name="20% - Accent1 2 12 2 10 2" xfId="32463"/>
    <cellStyle name="20% - Accent1 2 12 2 10 3" xfId="50202"/>
    <cellStyle name="20% - Accent1 2 12 2 11" xfId="13413"/>
    <cellStyle name="20% - Accent1 2 12 2 11 2" xfId="32846"/>
    <cellStyle name="20% - Accent1 2 12 2 12" xfId="18693"/>
    <cellStyle name="20% - Accent1 2 12 2 12 2" xfId="38017"/>
    <cellStyle name="20% - Accent1 2 12 2 13" xfId="21661"/>
    <cellStyle name="20% - Accent1 2 12 2 14" xfId="20177"/>
    <cellStyle name="20% - Accent1 2 12 2 15" xfId="39501"/>
    <cellStyle name="20% - Accent1 2 12 2 2" xfId="1829"/>
    <cellStyle name="20% - Accent1 2 12 2 2 10" xfId="39792"/>
    <cellStyle name="20% - Accent1 2 12 2 2 2" xfId="2575"/>
    <cellStyle name="20% - Accent1 2 12 2 2 2 2" xfId="4598"/>
    <cellStyle name="20% - Accent1 2 12 2 2 2 2 2" xfId="9985"/>
    <cellStyle name="20% - Accent1 2 12 2 2 2 2 2 2" xfId="29543"/>
    <cellStyle name="20% - Accent1 2 12 2 2 2 2 2 3" xfId="47357"/>
    <cellStyle name="20% - Accent1 2 12 2 2 2 2 3" xfId="16104"/>
    <cellStyle name="20% - Accent1 2 12 2 2 2 2 3 2" xfId="35495"/>
    <cellStyle name="20% - Accent1 2 12 2 2 2 2 4" xfId="24312"/>
    <cellStyle name="20% - Accent1 2 12 2 2 2 2 5" xfId="42142"/>
    <cellStyle name="20% - Accent1 2 12 2 2 2 3" xfId="8370"/>
    <cellStyle name="20% - Accent1 2 12 2 2 2 3 2" xfId="27930"/>
    <cellStyle name="20% - Accent1 2 12 2 2 2 3 3" xfId="45749"/>
    <cellStyle name="20% - Accent1 2 12 2 2 2 4" xfId="14451"/>
    <cellStyle name="20% - Accent1 2 12 2 2 2 4 2" xfId="33879"/>
    <cellStyle name="20% - Accent1 2 12 2 2 2 5" xfId="19726"/>
    <cellStyle name="20% - Accent1 2 12 2 2 2 5 2" xfId="39050"/>
    <cellStyle name="20% - Accent1 2 12 2 2 2 6" xfId="22696"/>
    <cellStyle name="20% - Accent1 2 12 2 2 2 7" xfId="21210"/>
    <cellStyle name="20% - Accent1 2 12 2 2 2 8" xfId="40534"/>
    <cellStyle name="20% - Accent1 2 12 2 2 3" xfId="3868"/>
    <cellStyle name="20% - Accent1 2 12 2 2 3 2" xfId="9255"/>
    <cellStyle name="20% - Accent1 2 12 2 2 3 2 2" xfId="28813"/>
    <cellStyle name="20% - Accent1 2 12 2 2 3 2 3" xfId="46629"/>
    <cellStyle name="20% - Accent1 2 12 2 2 3 3" xfId="15374"/>
    <cellStyle name="20% - Accent1 2 12 2 2 3 3 2" xfId="34767"/>
    <cellStyle name="20% - Accent1 2 12 2 2 3 4" xfId="23584"/>
    <cellStyle name="20% - Accent1 2 12 2 2 3 5" xfId="41414"/>
    <cellStyle name="20% - Accent1 2 12 2 2 4" xfId="5976"/>
    <cellStyle name="20% - Accent1 2 12 2 2 4 2" xfId="11337"/>
    <cellStyle name="20% - Accent1 2 12 2 2 4 2 2" xfId="30895"/>
    <cellStyle name="20% - Accent1 2 12 2 2 4 2 3" xfId="48681"/>
    <cellStyle name="20% - Accent1 2 12 2 2 4 3" xfId="17460"/>
    <cellStyle name="20% - Accent1 2 12 2 2 4 3 2" xfId="36819"/>
    <cellStyle name="20% - Accent1 2 12 2 2 4 4" xfId="25636"/>
    <cellStyle name="20% - Accent1 2 12 2 2 4 5" xfId="43466"/>
    <cellStyle name="20% - Accent1 2 12 2 2 5" xfId="7624"/>
    <cellStyle name="20% - Accent1 2 12 2 2 5 2" xfId="27184"/>
    <cellStyle name="20% - Accent1 2 12 2 2 5 3" xfId="45007"/>
    <cellStyle name="20% - Accent1 2 12 2 2 6" xfId="13705"/>
    <cellStyle name="20% - Accent1 2 12 2 2 6 2" xfId="33137"/>
    <cellStyle name="20% - Accent1 2 12 2 2 7" xfId="18984"/>
    <cellStyle name="20% - Accent1 2 12 2 2 7 2" xfId="38308"/>
    <cellStyle name="20% - Accent1 2 12 2 2 8" xfId="21952"/>
    <cellStyle name="20% - Accent1 2 12 2 2 9" xfId="20468"/>
    <cellStyle name="20% - Accent1 2 12 2 3" xfId="2283"/>
    <cellStyle name="20% - Accent1 2 12 2 3 2" xfId="4319"/>
    <cellStyle name="20% - Accent1 2 12 2 3 2 2" xfId="9706"/>
    <cellStyle name="20% - Accent1 2 12 2 3 2 2 2" xfId="29264"/>
    <cellStyle name="20% - Accent1 2 12 2 3 2 2 3" xfId="47079"/>
    <cellStyle name="20% - Accent1 2 12 2 3 2 3" xfId="15825"/>
    <cellStyle name="20% - Accent1 2 12 2 3 2 3 2" xfId="35217"/>
    <cellStyle name="20% - Accent1 2 12 2 3 2 4" xfId="24034"/>
    <cellStyle name="20% - Accent1 2 12 2 3 2 5" xfId="41864"/>
    <cellStyle name="20% - Accent1 2 12 2 3 3" xfId="8078"/>
    <cellStyle name="20% - Accent1 2 12 2 3 3 2" xfId="27638"/>
    <cellStyle name="20% - Accent1 2 12 2 3 3 3" xfId="45458"/>
    <cellStyle name="20% - Accent1 2 12 2 3 4" xfId="14159"/>
    <cellStyle name="20% - Accent1 2 12 2 3 4 2" xfId="33588"/>
    <cellStyle name="20% - Accent1 2 12 2 3 5" xfId="19435"/>
    <cellStyle name="20% - Accent1 2 12 2 3 5 2" xfId="38759"/>
    <cellStyle name="20% - Accent1 2 12 2 3 6" xfId="22404"/>
    <cellStyle name="20% - Accent1 2 12 2 3 7" xfId="20919"/>
    <cellStyle name="20% - Accent1 2 12 2 3 8" xfId="40243"/>
    <cellStyle name="20% - Accent1 2 12 2 4" xfId="3456"/>
    <cellStyle name="20% - Accent1 2 12 2 4 2" xfId="8948"/>
    <cellStyle name="20% - Accent1 2 12 2 4 2 2" xfId="28508"/>
    <cellStyle name="20% - Accent1 2 12 2 4 2 3" xfId="46325"/>
    <cellStyle name="20% - Accent1 2 12 2 4 3" xfId="15050"/>
    <cellStyle name="20% - Accent1 2 12 2 4 3 2" xfId="34463"/>
    <cellStyle name="20% - Accent1 2 12 2 4 4" xfId="23280"/>
    <cellStyle name="20% - Accent1 2 12 2 4 5" xfId="41110"/>
    <cellStyle name="20% - Accent1 2 12 2 5" xfId="5367"/>
    <cellStyle name="20% - Accent1 2 12 2 5 2" xfId="10733"/>
    <cellStyle name="20% - Accent1 2 12 2 5 2 2" xfId="30291"/>
    <cellStyle name="20% - Accent1 2 12 2 5 2 3" xfId="48090"/>
    <cellStyle name="20% - Accent1 2 12 2 5 3" xfId="16856"/>
    <cellStyle name="20% - Accent1 2 12 2 5 3 2" xfId="36228"/>
    <cellStyle name="20% - Accent1 2 12 2 5 4" xfId="25045"/>
    <cellStyle name="20% - Accent1 2 12 2 5 5" xfId="42875"/>
    <cellStyle name="20% - Accent1 2 12 2 6" xfId="6463"/>
    <cellStyle name="20% - Accent1 2 12 2 6 2" xfId="11824"/>
    <cellStyle name="20% - Accent1 2 12 2 6 2 2" xfId="31382"/>
    <cellStyle name="20% - Accent1 2 12 2 6 2 3" xfId="49167"/>
    <cellStyle name="20% - Accent1 2 12 2 6 3" xfId="17947"/>
    <cellStyle name="20% - Accent1 2 12 2 6 3 2" xfId="37305"/>
    <cellStyle name="20% - Accent1 2 12 2 6 4" xfId="26122"/>
    <cellStyle name="20% - Accent1 2 12 2 6 5" xfId="43952"/>
    <cellStyle name="20% - Accent1 2 12 2 7" xfId="6867"/>
    <cellStyle name="20% - Accent1 2 12 2 7 2" xfId="12228"/>
    <cellStyle name="20% - Accent1 2 12 2 7 2 2" xfId="31786"/>
    <cellStyle name="20% - Accent1 2 12 2 7 2 3" xfId="49571"/>
    <cellStyle name="20% - Accent1 2 12 2 7 3" xfId="18351"/>
    <cellStyle name="20% - Accent1 2 12 2 7 3 2" xfId="37709"/>
    <cellStyle name="20% - Accent1 2 12 2 7 4" xfId="26526"/>
    <cellStyle name="20% - Accent1 2 12 2 7 5" xfId="44356"/>
    <cellStyle name="20% - Accent1 2 12 2 8" xfId="7332"/>
    <cellStyle name="20% - Accent1 2 12 2 8 2" xfId="26892"/>
    <cellStyle name="20% - Accent1 2 12 2 8 3" xfId="44716"/>
    <cellStyle name="20% - Accent1 2 12 2 9" xfId="12551"/>
    <cellStyle name="20% - Accent1 2 12 2 9 2" xfId="32108"/>
    <cellStyle name="20% - Accent1 2 12 2 9 3" xfId="49892"/>
    <cellStyle name="20% - Accent1 2 12 3" xfId="1683"/>
    <cellStyle name="20% - Accent1 2 12 3 10" xfId="39647"/>
    <cellStyle name="20% - Accent1 2 12 3 2" xfId="2429"/>
    <cellStyle name="20% - Accent1 2 12 3 2 2" xfId="4452"/>
    <cellStyle name="20% - Accent1 2 12 3 2 2 2" xfId="9839"/>
    <cellStyle name="20% - Accent1 2 12 3 2 2 2 2" xfId="29397"/>
    <cellStyle name="20% - Accent1 2 12 3 2 2 2 3" xfId="47212"/>
    <cellStyle name="20% - Accent1 2 12 3 2 2 3" xfId="15958"/>
    <cellStyle name="20% - Accent1 2 12 3 2 2 3 2" xfId="35350"/>
    <cellStyle name="20% - Accent1 2 12 3 2 2 4" xfId="24167"/>
    <cellStyle name="20% - Accent1 2 12 3 2 2 5" xfId="41997"/>
    <cellStyle name="20% - Accent1 2 12 3 2 3" xfId="5764"/>
    <cellStyle name="20% - Accent1 2 12 3 2 3 2" xfId="11125"/>
    <cellStyle name="20% - Accent1 2 12 3 2 3 2 2" xfId="30683"/>
    <cellStyle name="20% - Accent1 2 12 3 2 3 2 3" xfId="48469"/>
    <cellStyle name="20% - Accent1 2 12 3 2 3 3" xfId="17248"/>
    <cellStyle name="20% - Accent1 2 12 3 2 3 3 2" xfId="36607"/>
    <cellStyle name="20% - Accent1 2 12 3 2 3 4" xfId="25424"/>
    <cellStyle name="20% - Accent1 2 12 3 2 3 5" xfId="43254"/>
    <cellStyle name="20% - Accent1 2 12 3 2 4" xfId="8224"/>
    <cellStyle name="20% - Accent1 2 12 3 2 4 2" xfId="27784"/>
    <cellStyle name="20% - Accent1 2 12 3 2 4 3" xfId="45604"/>
    <cellStyle name="20% - Accent1 2 12 3 2 5" xfId="14305"/>
    <cellStyle name="20% - Accent1 2 12 3 2 5 2" xfId="33734"/>
    <cellStyle name="20% - Accent1 2 12 3 2 6" xfId="19581"/>
    <cellStyle name="20% - Accent1 2 12 3 2 6 2" xfId="38905"/>
    <cellStyle name="20% - Accent1 2 12 3 2 7" xfId="22550"/>
    <cellStyle name="20% - Accent1 2 12 3 2 8" xfId="21065"/>
    <cellStyle name="20% - Accent1 2 12 3 2 9" xfId="40389"/>
    <cellStyle name="20% - Accent1 2 12 3 3" xfId="3725"/>
    <cellStyle name="20% - Accent1 2 12 3 3 2" xfId="9112"/>
    <cellStyle name="20% - Accent1 2 12 3 3 2 2" xfId="28670"/>
    <cellStyle name="20% - Accent1 2 12 3 3 2 3" xfId="46486"/>
    <cellStyle name="20% - Accent1 2 12 3 3 3" xfId="15231"/>
    <cellStyle name="20% - Accent1 2 12 3 3 3 2" xfId="34624"/>
    <cellStyle name="20% - Accent1 2 12 3 3 4" xfId="23441"/>
    <cellStyle name="20% - Accent1 2 12 3 3 5" xfId="41271"/>
    <cellStyle name="20% - Accent1 2 12 3 4" xfId="5140"/>
    <cellStyle name="20% - Accent1 2 12 3 4 2" xfId="10507"/>
    <cellStyle name="20% - Accent1 2 12 3 4 2 2" xfId="30065"/>
    <cellStyle name="20% - Accent1 2 12 3 4 2 3" xfId="47878"/>
    <cellStyle name="20% - Accent1 2 12 3 4 3" xfId="16630"/>
    <cellStyle name="20% - Accent1 2 12 3 4 3 2" xfId="36016"/>
    <cellStyle name="20% - Accent1 2 12 3 4 4" xfId="24833"/>
    <cellStyle name="20% - Accent1 2 12 3 4 5" xfId="42663"/>
    <cellStyle name="20% - Accent1 2 12 3 5" xfId="7478"/>
    <cellStyle name="20% - Accent1 2 12 3 5 2" xfId="27038"/>
    <cellStyle name="20% - Accent1 2 12 3 5 3" xfId="44862"/>
    <cellStyle name="20% - Accent1 2 12 3 6" xfId="13559"/>
    <cellStyle name="20% - Accent1 2 12 3 6 2" xfId="32992"/>
    <cellStyle name="20% - Accent1 2 12 3 7" xfId="18839"/>
    <cellStyle name="20% - Accent1 2 12 3 7 2" xfId="38163"/>
    <cellStyle name="20% - Accent1 2 12 3 8" xfId="21807"/>
    <cellStyle name="20% - Accent1 2 12 3 9" xfId="20323"/>
    <cellStyle name="20% - Accent1 2 12 4" xfId="1991"/>
    <cellStyle name="20% - Accent1 2 12 4 10" xfId="39953"/>
    <cellStyle name="20% - Accent1 2 12 4 2" xfId="2736"/>
    <cellStyle name="20% - Accent1 2 12 4 2 2" xfId="4758"/>
    <cellStyle name="20% - Accent1 2 12 4 2 2 2" xfId="10145"/>
    <cellStyle name="20% - Accent1 2 12 4 2 2 2 2" xfId="29703"/>
    <cellStyle name="20% - Accent1 2 12 4 2 2 2 3" xfId="47517"/>
    <cellStyle name="20% - Accent1 2 12 4 2 2 3" xfId="16264"/>
    <cellStyle name="20% - Accent1 2 12 4 2 2 3 2" xfId="35655"/>
    <cellStyle name="20% - Accent1 2 12 4 2 2 4" xfId="24472"/>
    <cellStyle name="20% - Accent1 2 12 4 2 2 5" xfId="42302"/>
    <cellStyle name="20% - Accent1 2 12 4 2 3" xfId="8531"/>
    <cellStyle name="20% - Accent1 2 12 4 2 3 2" xfId="28091"/>
    <cellStyle name="20% - Accent1 2 12 4 2 3 3" xfId="45910"/>
    <cellStyle name="20% - Accent1 2 12 4 2 4" xfId="14612"/>
    <cellStyle name="20% - Accent1 2 12 4 2 4 2" xfId="34040"/>
    <cellStyle name="20% - Accent1 2 12 4 2 5" xfId="19887"/>
    <cellStyle name="20% - Accent1 2 12 4 2 5 2" xfId="39211"/>
    <cellStyle name="20% - Accent1 2 12 4 2 6" xfId="22857"/>
    <cellStyle name="20% - Accent1 2 12 4 2 7" xfId="21371"/>
    <cellStyle name="20% - Accent1 2 12 4 2 8" xfId="40695"/>
    <cellStyle name="20% - Accent1 2 12 4 3" xfId="4028"/>
    <cellStyle name="20% - Accent1 2 12 4 3 2" xfId="9415"/>
    <cellStyle name="20% - Accent1 2 12 4 3 2 2" xfId="28973"/>
    <cellStyle name="20% - Accent1 2 12 4 3 2 3" xfId="46789"/>
    <cellStyle name="20% - Accent1 2 12 4 3 3" xfId="15534"/>
    <cellStyle name="20% - Accent1 2 12 4 3 3 2" xfId="34927"/>
    <cellStyle name="20% - Accent1 2 12 4 3 4" xfId="23744"/>
    <cellStyle name="20% - Accent1 2 12 4 3 5" xfId="41574"/>
    <cellStyle name="20% - Accent1 2 12 4 4" xfId="5574"/>
    <cellStyle name="20% - Accent1 2 12 4 4 2" xfId="10935"/>
    <cellStyle name="20% - Accent1 2 12 4 4 2 2" xfId="30493"/>
    <cellStyle name="20% - Accent1 2 12 4 4 2 3" xfId="48279"/>
    <cellStyle name="20% - Accent1 2 12 4 4 3" xfId="17058"/>
    <cellStyle name="20% - Accent1 2 12 4 4 3 2" xfId="36417"/>
    <cellStyle name="20% - Accent1 2 12 4 4 4" xfId="25234"/>
    <cellStyle name="20% - Accent1 2 12 4 4 5" xfId="43064"/>
    <cellStyle name="20% - Accent1 2 12 4 5" xfId="7786"/>
    <cellStyle name="20% - Accent1 2 12 4 5 2" xfId="27346"/>
    <cellStyle name="20% - Accent1 2 12 4 5 3" xfId="45168"/>
    <cellStyle name="20% - Accent1 2 12 4 6" xfId="13867"/>
    <cellStyle name="20% - Accent1 2 12 4 6 2" xfId="33298"/>
    <cellStyle name="20% - Accent1 2 12 4 7" xfId="19145"/>
    <cellStyle name="20% - Accent1 2 12 4 7 2" xfId="38469"/>
    <cellStyle name="20% - Accent1 2 12 4 8" xfId="22113"/>
    <cellStyle name="20% - Accent1 2 12 4 9" xfId="20629"/>
    <cellStyle name="20% - Accent1 2 12 5" xfId="2137"/>
    <cellStyle name="20% - Accent1 2 12 5 2" xfId="4173"/>
    <cellStyle name="20% - Accent1 2 12 5 2 2" xfId="9560"/>
    <cellStyle name="20% - Accent1 2 12 5 2 2 2" xfId="29118"/>
    <cellStyle name="20% - Accent1 2 12 5 2 2 3" xfId="46934"/>
    <cellStyle name="20% - Accent1 2 12 5 2 3" xfId="15679"/>
    <cellStyle name="20% - Accent1 2 12 5 2 3 2" xfId="35072"/>
    <cellStyle name="20% - Accent1 2 12 5 2 4" xfId="23889"/>
    <cellStyle name="20% - Accent1 2 12 5 2 5" xfId="41719"/>
    <cellStyle name="20% - Accent1 2 12 5 3" xfId="7932"/>
    <cellStyle name="20% - Accent1 2 12 5 3 2" xfId="27492"/>
    <cellStyle name="20% - Accent1 2 12 5 3 3" xfId="45313"/>
    <cellStyle name="20% - Accent1 2 12 5 4" xfId="14013"/>
    <cellStyle name="20% - Accent1 2 12 5 4 2" xfId="33443"/>
    <cellStyle name="20% - Accent1 2 12 5 5" xfId="19290"/>
    <cellStyle name="20% - Accent1 2 12 5 5 2" xfId="38614"/>
    <cellStyle name="20% - Accent1 2 12 5 6" xfId="22258"/>
    <cellStyle name="20% - Accent1 2 12 5 7" xfId="20774"/>
    <cellStyle name="20% - Accent1 2 12 5 8" xfId="40098"/>
    <cellStyle name="20% - Accent1 2 12 6" xfId="3165"/>
    <cellStyle name="20% - Accent1 2 12 6 2" xfId="8745"/>
    <cellStyle name="20% - Accent1 2 12 6 2 2" xfId="28305"/>
    <cellStyle name="20% - Accent1 2 12 6 2 3" xfId="46122"/>
    <cellStyle name="20% - Accent1 2 12 6 3" xfId="14836"/>
    <cellStyle name="20% - Accent1 2 12 6 3 2" xfId="34256"/>
    <cellStyle name="20% - Accent1 2 12 6 4" xfId="23073"/>
    <cellStyle name="20% - Accent1 2 12 6 5" xfId="40907"/>
    <cellStyle name="20% - Accent1 2 12 7" xfId="4933"/>
    <cellStyle name="20% - Accent1 2 12 7 2" xfId="10317"/>
    <cellStyle name="20% - Accent1 2 12 7 2 2" xfId="29875"/>
    <cellStyle name="20% - Accent1 2 12 7 2 3" xfId="47688"/>
    <cellStyle name="20% - Accent1 2 12 7 3" xfId="16439"/>
    <cellStyle name="20% - Accent1 2 12 7 3 2" xfId="35826"/>
    <cellStyle name="20% - Accent1 2 12 7 4" xfId="24643"/>
    <cellStyle name="20% - Accent1 2 12 7 5" xfId="42473"/>
    <cellStyle name="20% - Accent1 2 12 8" xfId="6260"/>
    <cellStyle name="20% - Accent1 2 12 8 2" xfId="11621"/>
    <cellStyle name="20% - Accent1 2 12 8 2 2" xfId="31179"/>
    <cellStyle name="20% - Accent1 2 12 8 2 3" xfId="48964"/>
    <cellStyle name="20% - Accent1 2 12 8 3" xfId="17744"/>
    <cellStyle name="20% - Accent1 2 12 8 3 2" xfId="37102"/>
    <cellStyle name="20% - Accent1 2 12 8 4" xfId="25919"/>
    <cellStyle name="20% - Accent1 2 12 8 5" xfId="43749"/>
    <cellStyle name="20% - Accent1 2 12 9" xfId="6664"/>
    <cellStyle name="20% - Accent1 2 12 9 2" xfId="12025"/>
    <cellStyle name="20% - Accent1 2 12 9 2 2" xfId="31583"/>
    <cellStyle name="20% - Accent1 2 12 9 2 3" xfId="49368"/>
    <cellStyle name="20% - Accent1 2 12 9 3" xfId="18148"/>
    <cellStyle name="20% - Accent1 2 12 9 3 2" xfId="37506"/>
    <cellStyle name="20% - Accent1 2 12 9 4" xfId="26323"/>
    <cellStyle name="20% - Accent1 2 12 9 5" xfId="44153"/>
    <cellStyle name="20% - Accent1 2 13" xfId="2782"/>
    <cellStyle name="20% - Accent1 2 14" xfId="2770"/>
    <cellStyle name="20% - Accent1 2 14 2" xfId="8564"/>
    <cellStyle name="20% - Accent1 2 14 2 2" xfId="28124"/>
    <cellStyle name="20% - Accent1 2 14 2 3" xfId="45941"/>
    <cellStyle name="20% - Accent1 2 14 3" xfId="14645"/>
    <cellStyle name="20% - Accent1 2 14 3 2" xfId="34071"/>
    <cellStyle name="20% - Accent1 2 14 4" xfId="22888"/>
    <cellStyle name="20% - Accent1 2 14 5" xfId="40726"/>
    <cellStyle name="20% - Accent1 2 2" xfId="7"/>
    <cellStyle name="20% - Accent1 2 2 2" xfId="8"/>
    <cellStyle name="20% - Accent1 2 3" xfId="9"/>
    <cellStyle name="20% - Accent1 2 3 2" xfId="10"/>
    <cellStyle name="20% - Accent1 2 4" xfId="11"/>
    <cellStyle name="20% - Accent1 2 4 2" xfId="12"/>
    <cellStyle name="20% - Accent1 2 5" xfId="13"/>
    <cellStyle name="20% - Accent1 2 5 2" xfId="14"/>
    <cellStyle name="20% - Accent1 2 6" xfId="15"/>
    <cellStyle name="20% - Accent1 2 6 2" xfId="16"/>
    <cellStyle name="20% - Accent1 2 7" xfId="17"/>
    <cellStyle name="20% - Accent1 2 7 2" xfId="18"/>
    <cellStyle name="20% - Accent1 2 8" xfId="19"/>
    <cellStyle name="20% - Accent1 2 8 2" xfId="20"/>
    <cellStyle name="20% - Accent1 2 9" xfId="21"/>
    <cellStyle name="20% - Accent1 20" xfId="2757"/>
    <cellStyle name="20% - Accent1 20 2" xfId="8551"/>
    <cellStyle name="20% - Accent1 20 2 2" xfId="28111"/>
    <cellStyle name="20% - Accent1 20 2 3" xfId="45928"/>
    <cellStyle name="20% - Accent1 20 3" xfId="14632"/>
    <cellStyle name="20% - Accent1 20 3 2" xfId="34058"/>
    <cellStyle name="20% - Accent1 20 4" xfId="22875"/>
    <cellStyle name="20% - Accent1 20 5" xfId="40713"/>
    <cellStyle name="20% - Accent1 21" xfId="6964"/>
    <cellStyle name="20% - Accent1 22" xfId="2"/>
    <cellStyle name="20% - Accent1 3" xfId="22"/>
    <cellStyle name="20% - Accent1 3 2" xfId="23"/>
    <cellStyle name="20% - Accent1 3 3" xfId="24"/>
    <cellStyle name="20% - Accent1 4" xfId="25"/>
    <cellStyle name="20% - Accent1 4 2" xfId="26"/>
    <cellStyle name="20% - Accent1 4 2 2" xfId="27"/>
    <cellStyle name="20% - Accent1 4 2 2 2" xfId="28"/>
    <cellStyle name="20% - Accent1 4 2 3" xfId="29"/>
    <cellStyle name="20% - Accent1 4 2_Electric" xfId="30"/>
    <cellStyle name="20% - Accent1 4 3" xfId="31"/>
    <cellStyle name="20% - Accent1 4 3 2" xfId="32"/>
    <cellStyle name="20% - Accent1 4 4" xfId="33"/>
    <cellStyle name="20% - Accent1 4_Electric" xfId="34"/>
    <cellStyle name="20% - Accent1 5" xfId="35"/>
    <cellStyle name="20% - Accent1 5 2" xfId="36"/>
    <cellStyle name="20% - Accent1 5 2 2" xfId="37"/>
    <cellStyle name="20% - Accent1 5 2 2 2" xfId="38"/>
    <cellStyle name="20% - Accent1 5 2 3" xfId="39"/>
    <cellStyle name="20% - Accent1 5 2_Electric" xfId="40"/>
    <cellStyle name="20% - Accent1 5_Electric" xfId="41"/>
    <cellStyle name="20% - Accent1 6" xfId="42"/>
    <cellStyle name="20% - Accent1 6 2" xfId="43"/>
    <cellStyle name="20% - Accent1 7" xfId="44"/>
    <cellStyle name="20% - Accent1 7 2" xfId="45"/>
    <cellStyle name="20% - Accent1 8" xfId="46"/>
    <cellStyle name="20% - Accent1 8 2" xfId="47"/>
    <cellStyle name="20% - Accent1 9" xfId="967"/>
    <cellStyle name="20% - Accent2 10" xfId="1043"/>
    <cellStyle name="20% - Accent2 10 10" xfId="12268"/>
    <cellStyle name="20% - Accent2 10 10 2" xfId="31826"/>
    <cellStyle name="20% - Accent2 10 10 3" xfId="49611"/>
    <cellStyle name="20% - Accent2 10 11" xfId="12621"/>
    <cellStyle name="20% - Accent2 10 11 2" xfId="32178"/>
    <cellStyle name="20% - Accent2 10 11 3" xfId="49921"/>
    <cellStyle name="20% - Accent2 10 12" xfId="13072"/>
    <cellStyle name="20% - Accent2 10 12 2" xfId="32574"/>
    <cellStyle name="20% - Accent2 10 13" xfId="18389"/>
    <cellStyle name="20% - Accent2 10 13 2" xfId="37747"/>
    <cellStyle name="20% - Accent2 10 14" xfId="21391"/>
    <cellStyle name="20% - Accent2 10 15" xfId="19907"/>
    <cellStyle name="20% - Accent2 10 16" xfId="39231"/>
    <cellStyle name="20% - Accent2 10 2" xfId="1214"/>
    <cellStyle name="20% - Accent2 10 2 10" xfId="7119"/>
    <cellStyle name="20% - Accent2 10 2 10 2" xfId="26679"/>
    <cellStyle name="20% - Accent2 10 2 10 3" xfId="44504"/>
    <cellStyle name="20% - Accent2 10 2 11" xfId="12327"/>
    <cellStyle name="20% - Accent2 10 2 11 2" xfId="31885"/>
    <cellStyle name="20% - Accent2 10 2 11 3" xfId="49669"/>
    <cellStyle name="20% - Accent2 10 2 12" xfId="12682"/>
    <cellStyle name="20% - Accent2 10 2 12 2" xfId="32238"/>
    <cellStyle name="20% - Accent2 10 2 12 3" xfId="49979"/>
    <cellStyle name="20% - Accent2 10 2 13" xfId="13135"/>
    <cellStyle name="20% - Accent2 10 2 13 2" xfId="32634"/>
    <cellStyle name="20% - Accent2 10 2 14" xfId="18447"/>
    <cellStyle name="20% - Accent2 10 2 14 2" xfId="37805"/>
    <cellStyle name="20% - Accent2 10 2 15" xfId="21449"/>
    <cellStyle name="20% - Accent2 10 2 16" xfId="19965"/>
    <cellStyle name="20% - Accent2 10 2 17" xfId="39289"/>
    <cellStyle name="20% - Accent2 10 2 2" xfId="1469"/>
    <cellStyle name="20% - Accent2 10 2 2 10" xfId="12840"/>
    <cellStyle name="20% - Accent2 10 2 2 10 2" xfId="32396"/>
    <cellStyle name="20% - Accent2 10 2 2 10 3" xfId="50135"/>
    <cellStyle name="20% - Accent2 10 2 2 11" xfId="13346"/>
    <cellStyle name="20% - Accent2 10 2 2 11 2" xfId="32779"/>
    <cellStyle name="20% - Accent2 10 2 2 12" xfId="18626"/>
    <cellStyle name="20% - Accent2 10 2 2 12 2" xfId="37950"/>
    <cellStyle name="20% - Accent2 10 2 2 13" xfId="21594"/>
    <cellStyle name="20% - Accent2 10 2 2 14" xfId="20110"/>
    <cellStyle name="20% - Accent2 10 2 2 15" xfId="39434"/>
    <cellStyle name="20% - Accent2 10 2 2 2" xfId="1762"/>
    <cellStyle name="20% - Accent2 10 2 2 2 10" xfId="39725"/>
    <cellStyle name="20% - Accent2 10 2 2 2 2" xfId="2508"/>
    <cellStyle name="20% - Accent2 10 2 2 2 2 2" xfId="4531"/>
    <cellStyle name="20% - Accent2 10 2 2 2 2 2 2" xfId="9918"/>
    <cellStyle name="20% - Accent2 10 2 2 2 2 2 2 2" xfId="29476"/>
    <cellStyle name="20% - Accent2 10 2 2 2 2 2 2 3" xfId="47290"/>
    <cellStyle name="20% - Accent2 10 2 2 2 2 2 3" xfId="16037"/>
    <cellStyle name="20% - Accent2 10 2 2 2 2 2 3 2" xfId="35428"/>
    <cellStyle name="20% - Accent2 10 2 2 2 2 2 4" xfId="24245"/>
    <cellStyle name="20% - Accent2 10 2 2 2 2 2 5" xfId="42075"/>
    <cellStyle name="20% - Accent2 10 2 2 2 2 3" xfId="8303"/>
    <cellStyle name="20% - Accent2 10 2 2 2 2 3 2" xfId="27863"/>
    <cellStyle name="20% - Accent2 10 2 2 2 2 3 3" xfId="45682"/>
    <cellStyle name="20% - Accent2 10 2 2 2 2 4" xfId="14384"/>
    <cellStyle name="20% - Accent2 10 2 2 2 2 4 2" xfId="33812"/>
    <cellStyle name="20% - Accent2 10 2 2 2 2 5" xfId="19659"/>
    <cellStyle name="20% - Accent2 10 2 2 2 2 5 2" xfId="38983"/>
    <cellStyle name="20% - Accent2 10 2 2 2 2 6" xfId="22629"/>
    <cellStyle name="20% - Accent2 10 2 2 2 2 7" xfId="21143"/>
    <cellStyle name="20% - Accent2 10 2 2 2 2 8" xfId="40467"/>
    <cellStyle name="20% - Accent2 10 2 2 2 3" xfId="3801"/>
    <cellStyle name="20% - Accent2 10 2 2 2 3 2" xfId="9188"/>
    <cellStyle name="20% - Accent2 10 2 2 2 3 2 2" xfId="28746"/>
    <cellStyle name="20% - Accent2 10 2 2 2 3 2 3" xfId="46562"/>
    <cellStyle name="20% - Accent2 10 2 2 2 3 3" xfId="15307"/>
    <cellStyle name="20% - Accent2 10 2 2 2 3 3 2" xfId="34700"/>
    <cellStyle name="20% - Accent2 10 2 2 2 3 4" xfId="23517"/>
    <cellStyle name="20% - Accent2 10 2 2 2 3 5" xfId="41347"/>
    <cellStyle name="20% - Accent2 10 2 2 2 4" xfId="5909"/>
    <cellStyle name="20% - Accent2 10 2 2 2 4 2" xfId="11270"/>
    <cellStyle name="20% - Accent2 10 2 2 2 4 2 2" xfId="30828"/>
    <cellStyle name="20% - Accent2 10 2 2 2 4 2 3" xfId="48614"/>
    <cellStyle name="20% - Accent2 10 2 2 2 4 3" xfId="17393"/>
    <cellStyle name="20% - Accent2 10 2 2 2 4 3 2" xfId="36752"/>
    <cellStyle name="20% - Accent2 10 2 2 2 4 4" xfId="25569"/>
    <cellStyle name="20% - Accent2 10 2 2 2 4 5" xfId="43399"/>
    <cellStyle name="20% - Accent2 10 2 2 2 5" xfId="7557"/>
    <cellStyle name="20% - Accent2 10 2 2 2 5 2" xfId="27117"/>
    <cellStyle name="20% - Accent2 10 2 2 2 5 3" xfId="44940"/>
    <cellStyle name="20% - Accent2 10 2 2 2 6" xfId="13638"/>
    <cellStyle name="20% - Accent2 10 2 2 2 6 2" xfId="33070"/>
    <cellStyle name="20% - Accent2 10 2 2 2 7" xfId="18917"/>
    <cellStyle name="20% - Accent2 10 2 2 2 7 2" xfId="38241"/>
    <cellStyle name="20% - Accent2 10 2 2 2 8" xfId="21885"/>
    <cellStyle name="20% - Accent2 10 2 2 2 9" xfId="20401"/>
    <cellStyle name="20% - Accent2 10 2 2 3" xfId="2216"/>
    <cellStyle name="20% - Accent2 10 2 2 3 2" xfId="4252"/>
    <cellStyle name="20% - Accent2 10 2 2 3 2 2" xfId="9639"/>
    <cellStyle name="20% - Accent2 10 2 2 3 2 2 2" xfId="29197"/>
    <cellStyle name="20% - Accent2 10 2 2 3 2 2 3" xfId="47012"/>
    <cellStyle name="20% - Accent2 10 2 2 3 2 3" xfId="15758"/>
    <cellStyle name="20% - Accent2 10 2 2 3 2 3 2" xfId="35150"/>
    <cellStyle name="20% - Accent2 10 2 2 3 2 4" xfId="23967"/>
    <cellStyle name="20% - Accent2 10 2 2 3 2 5" xfId="41797"/>
    <cellStyle name="20% - Accent2 10 2 2 3 3" xfId="8011"/>
    <cellStyle name="20% - Accent2 10 2 2 3 3 2" xfId="27571"/>
    <cellStyle name="20% - Accent2 10 2 2 3 3 3" xfId="45391"/>
    <cellStyle name="20% - Accent2 10 2 2 3 4" xfId="14092"/>
    <cellStyle name="20% - Accent2 10 2 2 3 4 2" xfId="33521"/>
    <cellStyle name="20% - Accent2 10 2 2 3 5" xfId="19368"/>
    <cellStyle name="20% - Accent2 10 2 2 3 5 2" xfId="38692"/>
    <cellStyle name="20% - Accent2 10 2 2 3 6" xfId="22337"/>
    <cellStyle name="20% - Accent2 10 2 2 3 7" xfId="20852"/>
    <cellStyle name="20% - Accent2 10 2 2 3 8" xfId="40176"/>
    <cellStyle name="20% - Accent2 10 2 2 4" xfId="3389"/>
    <cellStyle name="20% - Accent2 10 2 2 4 2" xfId="8881"/>
    <cellStyle name="20% - Accent2 10 2 2 4 2 2" xfId="28441"/>
    <cellStyle name="20% - Accent2 10 2 2 4 2 3" xfId="46258"/>
    <cellStyle name="20% - Accent2 10 2 2 4 3" xfId="14983"/>
    <cellStyle name="20% - Accent2 10 2 2 4 3 2" xfId="34396"/>
    <cellStyle name="20% - Accent2 10 2 2 4 4" xfId="23213"/>
    <cellStyle name="20% - Accent2 10 2 2 4 5" xfId="41043"/>
    <cellStyle name="20% - Accent2 10 2 2 5" xfId="5300"/>
    <cellStyle name="20% - Accent2 10 2 2 5 2" xfId="10666"/>
    <cellStyle name="20% - Accent2 10 2 2 5 2 2" xfId="30224"/>
    <cellStyle name="20% - Accent2 10 2 2 5 2 3" xfId="48023"/>
    <cellStyle name="20% - Accent2 10 2 2 5 3" xfId="16789"/>
    <cellStyle name="20% - Accent2 10 2 2 5 3 2" xfId="36161"/>
    <cellStyle name="20% - Accent2 10 2 2 5 4" xfId="24978"/>
    <cellStyle name="20% - Accent2 10 2 2 5 5" xfId="42808"/>
    <cellStyle name="20% - Accent2 10 2 2 6" xfId="6396"/>
    <cellStyle name="20% - Accent2 10 2 2 6 2" xfId="11757"/>
    <cellStyle name="20% - Accent2 10 2 2 6 2 2" xfId="31315"/>
    <cellStyle name="20% - Accent2 10 2 2 6 2 3" xfId="49100"/>
    <cellStyle name="20% - Accent2 10 2 2 6 3" xfId="17880"/>
    <cellStyle name="20% - Accent2 10 2 2 6 3 2" xfId="37238"/>
    <cellStyle name="20% - Accent2 10 2 2 6 4" xfId="26055"/>
    <cellStyle name="20% - Accent2 10 2 2 6 5" xfId="43885"/>
    <cellStyle name="20% - Accent2 10 2 2 7" xfId="6800"/>
    <cellStyle name="20% - Accent2 10 2 2 7 2" xfId="12161"/>
    <cellStyle name="20% - Accent2 10 2 2 7 2 2" xfId="31719"/>
    <cellStyle name="20% - Accent2 10 2 2 7 2 3" xfId="49504"/>
    <cellStyle name="20% - Accent2 10 2 2 7 3" xfId="18284"/>
    <cellStyle name="20% - Accent2 10 2 2 7 3 2" xfId="37642"/>
    <cellStyle name="20% - Accent2 10 2 2 7 4" xfId="26459"/>
    <cellStyle name="20% - Accent2 10 2 2 7 5" xfId="44289"/>
    <cellStyle name="20% - Accent2 10 2 2 8" xfId="7265"/>
    <cellStyle name="20% - Accent2 10 2 2 8 2" xfId="26825"/>
    <cellStyle name="20% - Accent2 10 2 2 8 3" xfId="44649"/>
    <cellStyle name="20% - Accent2 10 2 2 9" xfId="12484"/>
    <cellStyle name="20% - Accent2 10 2 2 9 2" xfId="32041"/>
    <cellStyle name="20% - Accent2 10 2 2 9 3" xfId="49825"/>
    <cellStyle name="20% - Accent2 10 2 3" xfId="1616"/>
    <cellStyle name="20% - Accent2 10 2 3 10" xfId="39580"/>
    <cellStyle name="20% - Accent2 10 2 3 2" xfId="2362"/>
    <cellStyle name="20% - Accent2 10 2 3 2 2" xfId="4385"/>
    <cellStyle name="20% - Accent2 10 2 3 2 2 2" xfId="9772"/>
    <cellStyle name="20% - Accent2 10 2 3 2 2 2 2" xfId="29330"/>
    <cellStyle name="20% - Accent2 10 2 3 2 2 2 3" xfId="47145"/>
    <cellStyle name="20% - Accent2 10 2 3 2 2 3" xfId="15891"/>
    <cellStyle name="20% - Accent2 10 2 3 2 2 3 2" xfId="35283"/>
    <cellStyle name="20% - Accent2 10 2 3 2 2 4" xfId="24100"/>
    <cellStyle name="20% - Accent2 10 2 3 2 2 5" xfId="41930"/>
    <cellStyle name="20% - Accent2 10 2 3 2 3" xfId="5697"/>
    <cellStyle name="20% - Accent2 10 2 3 2 3 2" xfId="11058"/>
    <cellStyle name="20% - Accent2 10 2 3 2 3 2 2" xfId="30616"/>
    <cellStyle name="20% - Accent2 10 2 3 2 3 2 3" xfId="48402"/>
    <cellStyle name="20% - Accent2 10 2 3 2 3 3" xfId="17181"/>
    <cellStyle name="20% - Accent2 10 2 3 2 3 3 2" xfId="36540"/>
    <cellStyle name="20% - Accent2 10 2 3 2 3 4" xfId="25357"/>
    <cellStyle name="20% - Accent2 10 2 3 2 3 5" xfId="43187"/>
    <cellStyle name="20% - Accent2 10 2 3 2 4" xfId="8157"/>
    <cellStyle name="20% - Accent2 10 2 3 2 4 2" xfId="27717"/>
    <cellStyle name="20% - Accent2 10 2 3 2 4 3" xfId="45537"/>
    <cellStyle name="20% - Accent2 10 2 3 2 5" xfId="14238"/>
    <cellStyle name="20% - Accent2 10 2 3 2 5 2" xfId="33667"/>
    <cellStyle name="20% - Accent2 10 2 3 2 6" xfId="19514"/>
    <cellStyle name="20% - Accent2 10 2 3 2 6 2" xfId="38838"/>
    <cellStyle name="20% - Accent2 10 2 3 2 7" xfId="22483"/>
    <cellStyle name="20% - Accent2 10 2 3 2 8" xfId="20998"/>
    <cellStyle name="20% - Accent2 10 2 3 2 9" xfId="40322"/>
    <cellStyle name="20% - Accent2 10 2 3 3" xfId="3658"/>
    <cellStyle name="20% - Accent2 10 2 3 3 2" xfId="9045"/>
    <cellStyle name="20% - Accent2 10 2 3 3 2 2" xfId="28603"/>
    <cellStyle name="20% - Accent2 10 2 3 3 2 3" xfId="46419"/>
    <cellStyle name="20% - Accent2 10 2 3 3 3" xfId="15164"/>
    <cellStyle name="20% - Accent2 10 2 3 3 3 2" xfId="34557"/>
    <cellStyle name="20% - Accent2 10 2 3 3 4" xfId="23374"/>
    <cellStyle name="20% - Accent2 10 2 3 3 5" xfId="41204"/>
    <cellStyle name="20% - Accent2 10 2 3 4" xfId="5073"/>
    <cellStyle name="20% - Accent2 10 2 3 4 2" xfId="10440"/>
    <cellStyle name="20% - Accent2 10 2 3 4 2 2" xfId="29998"/>
    <cellStyle name="20% - Accent2 10 2 3 4 2 3" xfId="47811"/>
    <cellStyle name="20% - Accent2 10 2 3 4 3" xfId="16563"/>
    <cellStyle name="20% - Accent2 10 2 3 4 3 2" xfId="35949"/>
    <cellStyle name="20% - Accent2 10 2 3 4 4" xfId="24766"/>
    <cellStyle name="20% - Accent2 10 2 3 4 5" xfId="42596"/>
    <cellStyle name="20% - Accent2 10 2 3 5" xfId="7411"/>
    <cellStyle name="20% - Accent2 10 2 3 5 2" xfId="26971"/>
    <cellStyle name="20% - Accent2 10 2 3 5 3" xfId="44795"/>
    <cellStyle name="20% - Accent2 10 2 3 6" xfId="13492"/>
    <cellStyle name="20% - Accent2 10 2 3 6 2" xfId="32925"/>
    <cellStyle name="20% - Accent2 10 2 3 7" xfId="18772"/>
    <cellStyle name="20% - Accent2 10 2 3 7 2" xfId="38096"/>
    <cellStyle name="20% - Accent2 10 2 3 8" xfId="21740"/>
    <cellStyle name="20% - Accent2 10 2 3 9" xfId="20256"/>
    <cellStyle name="20% - Accent2 10 2 4" xfId="1924"/>
    <cellStyle name="20% - Accent2 10 2 4 10" xfId="39886"/>
    <cellStyle name="20% - Accent2 10 2 4 2" xfId="2669"/>
    <cellStyle name="20% - Accent2 10 2 4 2 2" xfId="4691"/>
    <cellStyle name="20% - Accent2 10 2 4 2 2 2" xfId="10078"/>
    <cellStyle name="20% - Accent2 10 2 4 2 2 2 2" xfId="29636"/>
    <cellStyle name="20% - Accent2 10 2 4 2 2 2 3" xfId="47450"/>
    <cellStyle name="20% - Accent2 10 2 4 2 2 3" xfId="16197"/>
    <cellStyle name="20% - Accent2 10 2 4 2 2 3 2" xfId="35588"/>
    <cellStyle name="20% - Accent2 10 2 4 2 2 4" xfId="24405"/>
    <cellStyle name="20% - Accent2 10 2 4 2 2 5" xfId="42235"/>
    <cellStyle name="20% - Accent2 10 2 4 2 3" xfId="8464"/>
    <cellStyle name="20% - Accent2 10 2 4 2 3 2" xfId="28024"/>
    <cellStyle name="20% - Accent2 10 2 4 2 3 3" xfId="45843"/>
    <cellStyle name="20% - Accent2 10 2 4 2 4" xfId="14545"/>
    <cellStyle name="20% - Accent2 10 2 4 2 4 2" xfId="33973"/>
    <cellStyle name="20% - Accent2 10 2 4 2 5" xfId="19820"/>
    <cellStyle name="20% - Accent2 10 2 4 2 5 2" xfId="39144"/>
    <cellStyle name="20% - Accent2 10 2 4 2 6" xfId="22790"/>
    <cellStyle name="20% - Accent2 10 2 4 2 7" xfId="21304"/>
    <cellStyle name="20% - Accent2 10 2 4 2 8" xfId="40628"/>
    <cellStyle name="20% - Accent2 10 2 4 3" xfId="3961"/>
    <cellStyle name="20% - Accent2 10 2 4 3 2" xfId="9348"/>
    <cellStyle name="20% - Accent2 10 2 4 3 2 2" xfId="28906"/>
    <cellStyle name="20% - Accent2 10 2 4 3 2 3" xfId="46722"/>
    <cellStyle name="20% - Accent2 10 2 4 3 3" xfId="15467"/>
    <cellStyle name="20% - Accent2 10 2 4 3 3 2" xfId="34860"/>
    <cellStyle name="20% - Accent2 10 2 4 3 4" xfId="23677"/>
    <cellStyle name="20% - Accent2 10 2 4 3 5" xfId="41507"/>
    <cellStyle name="20% - Accent2 10 2 4 4" xfId="5507"/>
    <cellStyle name="20% - Accent2 10 2 4 4 2" xfId="10868"/>
    <cellStyle name="20% - Accent2 10 2 4 4 2 2" xfId="30426"/>
    <cellStyle name="20% - Accent2 10 2 4 4 2 3" xfId="48212"/>
    <cellStyle name="20% - Accent2 10 2 4 4 3" xfId="16991"/>
    <cellStyle name="20% - Accent2 10 2 4 4 3 2" xfId="36350"/>
    <cellStyle name="20% - Accent2 10 2 4 4 4" xfId="25167"/>
    <cellStyle name="20% - Accent2 10 2 4 4 5" xfId="42997"/>
    <cellStyle name="20% - Accent2 10 2 4 5" xfId="7719"/>
    <cellStyle name="20% - Accent2 10 2 4 5 2" xfId="27279"/>
    <cellStyle name="20% - Accent2 10 2 4 5 3" xfId="45101"/>
    <cellStyle name="20% - Accent2 10 2 4 6" xfId="13800"/>
    <cellStyle name="20% - Accent2 10 2 4 6 2" xfId="33231"/>
    <cellStyle name="20% - Accent2 10 2 4 7" xfId="19078"/>
    <cellStyle name="20% - Accent2 10 2 4 7 2" xfId="38402"/>
    <cellStyle name="20% - Accent2 10 2 4 8" xfId="22046"/>
    <cellStyle name="20% - Accent2 10 2 4 9" xfId="20562"/>
    <cellStyle name="20% - Accent2 10 2 5" xfId="2070"/>
    <cellStyle name="20% - Accent2 10 2 5 2" xfId="4106"/>
    <cellStyle name="20% - Accent2 10 2 5 2 2" xfId="9493"/>
    <cellStyle name="20% - Accent2 10 2 5 2 2 2" xfId="29051"/>
    <cellStyle name="20% - Accent2 10 2 5 2 2 3" xfId="46867"/>
    <cellStyle name="20% - Accent2 10 2 5 2 3" xfId="15612"/>
    <cellStyle name="20% - Accent2 10 2 5 2 3 2" xfId="35005"/>
    <cellStyle name="20% - Accent2 10 2 5 2 4" xfId="23822"/>
    <cellStyle name="20% - Accent2 10 2 5 2 5" xfId="41652"/>
    <cellStyle name="20% - Accent2 10 2 5 3" xfId="7865"/>
    <cellStyle name="20% - Accent2 10 2 5 3 2" xfId="27425"/>
    <cellStyle name="20% - Accent2 10 2 5 3 3" xfId="45246"/>
    <cellStyle name="20% - Accent2 10 2 5 4" xfId="13946"/>
    <cellStyle name="20% - Accent2 10 2 5 4 2" xfId="33376"/>
    <cellStyle name="20% - Accent2 10 2 5 5" xfId="19223"/>
    <cellStyle name="20% - Accent2 10 2 5 5 2" xfId="38547"/>
    <cellStyle name="20% - Accent2 10 2 5 6" xfId="22191"/>
    <cellStyle name="20% - Accent2 10 2 5 7" xfId="20707"/>
    <cellStyle name="20% - Accent2 10 2 5 8" xfId="40031"/>
    <cellStyle name="20% - Accent2 10 2 6" xfId="3098"/>
    <cellStyle name="20% - Accent2 10 2 6 2" xfId="8678"/>
    <cellStyle name="20% - Accent2 10 2 6 2 2" xfId="28238"/>
    <cellStyle name="20% - Accent2 10 2 6 2 3" xfId="46055"/>
    <cellStyle name="20% - Accent2 10 2 6 3" xfId="14769"/>
    <cellStyle name="20% - Accent2 10 2 6 3 2" xfId="34189"/>
    <cellStyle name="20% - Accent2 10 2 6 4" xfId="23006"/>
    <cellStyle name="20% - Accent2 10 2 6 5" xfId="40840"/>
    <cellStyle name="20% - Accent2 10 2 7" xfId="4866"/>
    <cellStyle name="20% - Accent2 10 2 7 2" xfId="10250"/>
    <cellStyle name="20% - Accent2 10 2 7 2 2" xfId="29808"/>
    <cellStyle name="20% - Accent2 10 2 7 2 3" xfId="47621"/>
    <cellStyle name="20% - Accent2 10 2 7 3" xfId="16372"/>
    <cellStyle name="20% - Accent2 10 2 7 3 2" xfId="35759"/>
    <cellStyle name="20% - Accent2 10 2 7 4" xfId="24576"/>
    <cellStyle name="20% - Accent2 10 2 7 5" xfId="42406"/>
    <cellStyle name="20% - Accent2 10 2 8" xfId="6193"/>
    <cellStyle name="20% - Accent2 10 2 8 2" xfId="11554"/>
    <cellStyle name="20% - Accent2 10 2 8 2 2" xfId="31112"/>
    <cellStyle name="20% - Accent2 10 2 8 2 3" xfId="48897"/>
    <cellStyle name="20% - Accent2 10 2 8 3" xfId="17677"/>
    <cellStyle name="20% - Accent2 10 2 8 3 2" xfId="37035"/>
    <cellStyle name="20% - Accent2 10 2 8 4" xfId="25852"/>
    <cellStyle name="20% - Accent2 10 2 8 5" xfId="43682"/>
    <cellStyle name="20% - Accent2 10 2 9" xfId="6597"/>
    <cellStyle name="20% - Accent2 10 2 9 2" xfId="11958"/>
    <cellStyle name="20% - Accent2 10 2 9 2 2" xfId="31516"/>
    <cellStyle name="20% - Accent2 10 2 9 2 3" xfId="49301"/>
    <cellStyle name="20% - Accent2 10 2 9 3" xfId="18081"/>
    <cellStyle name="20% - Accent2 10 2 9 3 2" xfId="37439"/>
    <cellStyle name="20% - Accent2 10 2 9 4" xfId="26256"/>
    <cellStyle name="20% - Accent2 10 2 9 5" xfId="44086"/>
    <cellStyle name="20% - Accent2 10 3" xfId="1405"/>
    <cellStyle name="20% - Accent2 10 3 10" xfId="13284"/>
    <cellStyle name="20% - Accent2 10 3 10 2" xfId="32721"/>
    <cellStyle name="20% - Accent2 10 3 11" xfId="18566"/>
    <cellStyle name="20% - Accent2 10 3 11 2" xfId="37892"/>
    <cellStyle name="20% - Accent2 10 3 12" xfId="21536"/>
    <cellStyle name="20% - Accent2 10 3 13" xfId="20052"/>
    <cellStyle name="20% - Accent2 10 3 14" xfId="39376"/>
    <cellStyle name="20% - Accent2 10 3 2" xfId="1703"/>
    <cellStyle name="20% - Accent2 10 3 2 10" xfId="39667"/>
    <cellStyle name="20% - Accent2 10 3 2 2" xfId="2449"/>
    <cellStyle name="20% - Accent2 10 3 2 2 2" xfId="4472"/>
    <cellStyle name="20% - Accent2 10 3 2 2 2 2" xfId="9859"/>
    <cellStyle name="20% - Accent2 10 3 2 2 2 2 2" xfId="29417"/>
    <cellStyle name="20% - Accent2 10 3 2 2 2 2 3" xfId="47232"/>
    <cellStyle name="20% - Accent2 10 3 2 2 2 3" xfId="15978"/>
    <cellStyle name="20% - Accent2 10 3 2 2 2 3 2" xfId="35370"/>
    <cellStyle name="20% - Accent2 10 3 2 2 2 4" xfId="24187"/>
    <cellStyle name="20% - Accent2 10 3 2 2 2 5" xfId="42017"/>
    <cellStyle name="20% - Accent2 10 3 2 2 3" xfId="8244"/>
    <cellStyle name="20% - Accent2 10 3 2 2 3 2" xfId="27804"/>
    <cellStyle name="20% - Accent2 10 3 2 2 3 3" xfId="45624"/>
    <cellStyle name="20% - Accent2 10 3 2 2 4" xfId="14325"/>
    <cellStyle name="20% - Accent2 10 3 2 2 4 2" xfId="33754"/>
    <cellStyle name="20% - Accent2 10 3 2 2 5" xfId="19601"/>
    <cellStyle name="20% - Accent2 10 3 2 2 5 2" xfId="38925"/>
    <cellStyle name="20% - Accent2 10 3 2 2 6" xfId="22570"/>
    <cellStyle name="20% - Accent2 10 3 2 2 7" xfId="21085"/>
    <cellStyle name="20% - Accent2 10 3 2 2 8" xfId="40409"/>
    <cellStyle name="20% - Accent2 10 3 2 3" xfId="3743"/>
    <cellStyle name="20% - Accent2 10 3 2 3 2" xfId="9130"/>
    <cellStyle name="20% - Accent2 10 3 2 3 2 2" xfId="28688"/>
    <cellStyle name="20% - Accent2 10 3 2 3 2 3" xfId="46504"/>
    <cellStyle name="20% - Accent2 10 3 2 3 3" xfId="15249"/>
    <cellStyle name="20% - Accent2 10 3 2 3 3 2" xfId="34642"/>
    <cellStyle name="20% - Accent2 10 3 2 3 4" xfId="23459"/>
    <cellStyle name="20% - Accent2 10 3 2 3 5" xfId="41289"/>
    <cellStyle name="20% - Accent2 10 3 2 4" xfId="5851"/>
    <cellStyle name="20% - Accent2 10 3 2 4 2" xfId="11212"/>
    <cellStyle name="20% - Accent2 10 3 2 4 2 2" xfId="30770"/>
    <cellStyle name="20% - Accent2 10 3 2 4 2 3" xfId="48556"/>
    <cellStyle name="20% - Accent2 10 3 2 4 3" xfId="17335"/>
    <cellStyle name="20% - Accent2 10 3 2 4 3 2" xfId="36694"/>
    <cellStyle name="20% - Accent2 10 3 2 4 4" xfId="25511"/>
    <cellStyle name="20% - Accent2 10 3 2 4 5" xfId="43341"/>
    <cellStyle name="20% - Accent2 10 3 2 5" xfId="7498"/>
    <cellStyle name="20% - Accent2 10 3 2 5 2" xfId="27058"/>
    <cellStyle name="20% - Accent2 10 3 2 5 3" xfId="44882"/>
    <cellStyle name="20% - Accent2 10 3 2 6" xfId="13579"/>
    <cellStyle name="20% - Accent2 10 3 2 6 2" xfId="33012"/>
    <cellStyle name="20% - Accent2 10 3 2 7" xfId="18859"/>
    <cellStyle name="20% - Accent2 10 3 2 7 2" xfId="38183"/>
    <cellStyle name="20% - Accent2 10 3 2 8" xfId="21827"/>
    <cellStyle name="20% - Accent2 10 3 2 9" xfId="20343"/>
    <cellStyle name="20% - Accent2 10 3 3" xfId="2157"/>
    <cellStyle name="20% - Accent2 10 3 3 2" xfId="4193"/>
    <cellStyle name="20% - Accent2 10 3 3 2 2" xfId="9580"/>
    <cellStyle name="20% - Accent2 10 3 3 2 2 2" xfId="29138"/>
    <cellStyle name="20% - Accent2 10 3 3 2 2 3" xfId="46954"/>
    <cellStyle name="20% - Accent2 10 3 3 2 3" xfId="15699"/>
    <cellStyle name="20% - Accent2 10 3 3 2 3 2" xfId="35092"/>
    <cellStyle name="20% - Accent2 10 3 3 2 4" xfId="23909"/>
    <cellStyle name="20% - Accent2 10 3 3 2 5" xfId="41739"/>
    <cellStyle name="20% - Accent2 10 3 3 3" xfId="7952"/>
    <cellStyle name="20% - Accent2 10 3 3 3 2" xfId="27512"/>
    <cellStyle name="20% - Accent2 10 3 3 3 3" xfId="45333"/>
    <cellStyle name="20% - Accent2 10 3 3 4" xfId="14033"/>
    <cellStyle name="20% - Accent2 10 3 3 4 2" xfId="33463"/>
    <cellStyle name="20% - Accent2 10 3 3 5" xfId="19310"/>
    <cellStyle name="20% - Accent2 10 3 3 5 2" xfId="38634"/>
    <cellStyle name="20% - Accent2 10 3 3 6" xfId="22278"/>
    <cellStyle name="20% - Accent2 10 3 3 7" xfId="20794"/>
    <cellStyle name="20% - Accent2 10 3 3 8" xfId="40118"/>
    <cellStyle name="20% - Accent2 10 3 4" xfId="3599"/>
    <cellStyle name="20% - Accent2 10 3 4 2" xfId="8986"/>
    <cellStyle name="20% - Accent2 10 3 4 2 2" xfId="28544"/>
    <cellStyle name="20% - Accent2 10 3 4 2 3" xfId="46360"/>
    <cellStyle name="20% - Accent2 10 3 4 3" xfId="15105"/>
    <cellStyle name="20% - Accent2 10 3 4 3 2" xfId="34498"/>
    <cellStyle name="20% - Accent2 10 3 4 4" xfId="23315"/>
    <cellStyle name="20% - Accent2 10 3 4 5" xfId="41145"/>
    <cellStyle name="20% - Accent2 10 3 5" xfId="3194"/>
    <cellStyle name="20% - Accent2 10 3 6" xfId="5242"/>
    <cellStyle name="20% - Accent2 10 3 6 2" xfId="10608"/>
    <cellStyle name="20% - Accent2 10 3 6 2 2" xfId="30166"/>
    <cellStyle name="20% - Accent2 10 3 6 2 3" xfId="47965"/>
    <cellStyle name="20% - Accent2 10 3 6 3" xfId="16731"/>
    <cellStyle name="20% - Accent2 10 3 6 3 2" xfId="36103"/>
    <cellStyle name="20% - Accent2 10 3 6 4" xfId="24920"/>
    <cellStyle name="20% - Accent2 10 3 6 5" xfId="42750"/>
    <cellStyle name="20% - Accent2 10 3 7" xfId="7206"/>
    <cellStyle name="20% - Accent2 10 3 7 2" xfId="26766"/>
    <cellStyle name="20% - Accent2 10 3 7 3" xfId="44591"/>
    <cellStyle name="20% - Accent2 10 3 8" xfId="12426"/>
    <cellStyle name="20% - Accent2 10 3 8 2" xfId="31983"/>
    <cellStyle name="20% - Accent2 10 3 8 3" xfId="49767"/>
    <cellStyle name="20% - Accent2 10 3 9" xfId="12782"/>
    <cellStyle name="20% - Accent2 10 3 9 2" xfId="32338"/>
    <cellStyle name="20% - Accent2 10 3 9 3" xfId="50077"/>
    <cellStyle name="20% - Accent2 10 4" xfId="1558"/>
    <cellStyle name="20% - Accent2 10 4 10" xfId="21682"/>
    <cellStyle name="20% - Accent2 10 4 11" xfId="20198"/>
    <cellStyle name="20% - Accent2 10 4 12" xfId="39522"/>
    <cellStyle name="20% - Accent2 10 4 2" xfId="2304"/>
    <cellStyle name="20% - Accent2 10 4 2 10" xfId="20940"/>
    <cellStyle name="20% - Accent2 10 4 2 11" xfId="40264"/>
    <cellStyle name="20% - Accent2 10 4 2 2" xfId="3331"/>
    <cellStyle name="20% - Accent2 10 4 2 2 2" xfId="8823"/>
    <cellStyle name="20% - Accent2 10 4 2 2 2 2" xfId="28383"/>
    <cellStyle name="20% - Accent2 10 4 2 2 2 3" xfId="46200"/>
    <cellStyle name="20% - Accent2 10 4 2 2 3" xfId="14925"/>
    <cellStyle name="20% - Accent2 10 4 2 2 3 2" xfId="34338"/>
    <cellStyle name="20% - Accent2 10 4 2 2 4" xfId="23155"/>
    <cellStyle name="20% - Accent2 10 4 2 2 5" xfId="40985"/>
    <cellStyle name="20% - Accent2 10 4 2 3" xfId="5639"/>
    <cellStyle name="20% - Accent2 10 4 2 3 2" xfId="11000"/>
    <cellStyle name="20% - Accent2 10 4 2 3 2 2" xfId="30558"/>
    <cellStyle name="20% - Accent2 10 4 2 3 2 3" xfId="48344"/>
    <cellStyle name="20% - Accent2 10 4 2 3 3" xfId="17123"/>
    <cellStyle name="20% - Accent2 10 4 2 3 3 2" xfId="36482"/>
    <cellStyle name="20% - Accent2 10 4 2 3 4" xfId="25299"/>
    <cellStyle name="20% - Accent2 10 4 2 3 5" xfId="43129"/>
    <cellStyle name="20% - Accent2 10 4 2 4" xfId="6338"/>
    <cellStyle name="20% - Accent2 10 4 2 4 2" xfId="11699"/>
    <cellStyle name="20% - Accent2 10 4 2 4 2 2" xfId="31257"/>
    <cellStyle name="20% - Accent2 10 4 2 4 2 3" xfId="49042"/>
    <cellStyle name="20% - Accent2 10 4 2 4 3" xfId="17822"/>
    <cellStyle name="20% - Accent2 10 4 2 4 3 2" xfId="37180"/>
    <cellStyle name="20% - Accent2 10 4 2 4 4" xfId="25997"/>
    <cellStyle name="20% - Accent2 10 4 2 4 5" xfId="43827"/>
    <cellStyle name="20% - Accent2 10 4 2 5" xfId="6742"/>
    <cellStyle name="20% - Accent2 10 4 2 5 2" xfId="12103"/>
    <cellStyle name="20% - Accent2 10 4 2 5 2 2" xfId="31661"/>
    <cellStyle name="20% - Accent2 10 4 2 5 2 3" xfId="49446"/>
    <cellStyle name="20% - Accent2 10 4 2 5 3" xfId="18226"/>
    <cellStyle name="20% - Accent2 10 4 2 5 3 2" xfId="37584"/>
    <cellStyle name="20% - Accent2 10 4 2 5 4" xfId="26401"/>
    <cellStyle name="20% - Accent2 10 4 2 5 5" xfId="44231"/>
    <cellStyle name="20% - Accent2 10 4 2 6" xfId="8099"/>
    <cellStyle name="20% - Accent2 10 4 2 6 2" xfId="27659"/>
    <cellStyle name="20% - Accent2 10 4 2 6 3" xfId="45479"/>
    <cellStyle name="20% - Accent2 10 4 2 7" xfId="14180"/>
    <cellStyle name="20% - Accent2 10 4 2 7 2" xfId="33609"/>
    <cellStyle name="20% - Accent2 10 4 2 8" xfId="19456"/>
    <cellStyle name="20% - Accent2 10 4 2 8 2" xfId="38780"/>
    <cellStyle name="20% - Accent2 10 4 2 9" xfId="22425"/>
    <cellStyle name="20% - Accent2 10 4 3" xfId="2997"/>
    <cellStyle name="20% - Accent2 10 4 3 2" xfId="8620"/>
    <cellStyle name="20% - Accent2 10 4 3 2 2" xfId="28180"/>
    <cellStyle name="20% - Accent2 10 4 3 2 3" xfId="45997"/>
    <cellStyle name="20% - Accent2 10 4 3 3" xfId="14711"/>
    <cellStyle name="20% - Accent2 10 4 3 3 2" xfId="34131"/>
    <cellStyle name="20% - Accent2 10 4 3 4" xfId="22948"/>
    <cellStyle name="20% - Accent2 10 4 3 5" xfId="40782"/>
    <cellStyle name="20% - Accent2 10 4 4" xfId="5015"/>
    <cellStyle name="20% - Accent2 10 4 4 2" xfId="10382"/>
    <cellStyle name="20% - Accent2 10 4 4 2 2" xfId="29940"/>
    <cellStyle name="20% - Accent2 10 4 4 2 3" xfId="47753"/>
    <cellStyle name="20% - Accent2 10 4 4 3" xfId="16505"/>
    <cellStyle name="20% - Accent2 10 4 4 3 2" xfId="35891"/>
    <cellStyle name="20% - Accent2 10 4 4 4" xfId="24708"/>
    <cellStyle name="20% - Accent2 10 4 4 5" xfId="42538"/>
    <cellStyle name="20% - Accent2 10 4 5" xfId="6135"/>
    <cellStyle name="20% - Accent2 10 4 5 2" xfId="11496"/>
    <cellStyle name="20% - Accent2 10 4 5 2 2" xfId="31054"/>
    <cellStyle name="20% - Accent2 10 4 5 2 3" xfId="48839"/>
    <cellStyle name="20% - Accent2 10 4 5 3" xfId="17619"/>
    <cellStyle name="20% - Accent2 10 4 5 3 2" xfId="36977"/>
    <cellStyle name="20% - Accent2 10 4 5 4" xfId="25794"/>
    <cellStyle name="20% - Accent2 10 4 5 5" xfId="43624"/>
    <cellStyle name="20% - Accent2 10 4 6" xfId="6539"/>
    <cellStyle name="20% - Accent2 10 4 6 2" xfId="11900"/>
    <cellStyle name="20% - Accent2 10 4 6 2 2" xfId="31458"/>
    <cellStyle name="20% - Accent2 10 4 6 2 3" xfId="49243"/>
    <cellStyle name="20% - Accent2 10 4 6 3" xfId="18023"/>
    <cellStyle name="20% - Accent2 10 4 6 3 2" xfId="37381"/>
    <cellStyle name="20% - Accent2 10 4 6 4" xfId="26198"/>
    <cellStyle name="20% - Accent2 10 4 6 5" xfId="44028"/>
    <cellStyle name="20% - Accent2 10 4 7" xfId="7353"/>
    <cellStyle name="20% - Accent2 10 4 7 2" xfId="26913"/>
    <cellStyle name="20% - Accent2 10 4 7 3" xfId="44737"/>
    <cellStyle name="20% - Accent2 10 4 8" xfId="13434"/>
    <cellStyle name="20% - Accent2 10 4 8 2" xfId="32867"/>
    <cellStyle name="20% - Accent2 10 4 9" xfId="18714"/>
    <cellStyle name="20% - Accent2 10 4 9 2" xfId="38038"/>
    <cellStyle name="20% - Accent2 10 5" xfId="1865"/>
    <cellStyle name="20% - Accent2 10 5 10" xfId="39828"/>
    <cellStyle name="20% - Accent2 10 5 2" xfId="2611"/>
    <cellStyle name="20% - Accent2 10 5 2 2" xfId="4633"/>
    <cellStyle name="20% - Accent2 10 5 2 2 2" xfId="10020"/>
    <cellStyle name="20% - Accent2 10 5 2 2 2 2" xfId="29578"/>
    <cellStyle name="20% - Accent2 10 5 2 2 2 3" xfId="47392"/>
    <cellStyle name="20% - Accent2 10 5 2 2 3" xfId="16139"/>
    <cellStyle name="20% - Accent2 10 5 2 2 3 2" xfId="35530"/>
    <cellStyle name="20% - Accent2 10 5 2 2 4" xfId="24347"/>
    <cellStyle name="20% - Accent2 10 5 2 2 5" xfId="42177"/>
    <cellStyle name="20% - Accent2 10 5 2 3" xfId="8406"/>
    <cellStyle name="20% - Accent2 10 5 2 3 2" xfId="27966"/>
    <cellStyle name="20% - Accent2 10 5 2 3 3" xfId="45785"/>
    <cellStyle name="20% - Accent2 10 5 2 4" xfId="14487"/>
    <cellStyle name="20% - Accent2 10 5 2 4 2" xfId="33915"/>
    <cellStyle name="20% - Accent2 10 5 2 5" xfId="19762"/>
    <cellStyle name="20% - Accent2 10 5 2 5 2" xfId="39086"/>
    <cellStyle name="20% - Accent2 10 5 2 6" xfId="22732"/>
    <cellStyle name="20% - Accent2 10 5 2 7" xfId="21246"/>
    <cellStyle name="20% - Accent2 10 5 2 8" xfId="40570"/>
    <cellStyle name="20% - Accent2 10 5 3" xfId="3903"/>
    <cellStyle name="20% - Accent2 10 5 3 2" xfId="9290"/>
    <cellStyle name="20% - Accent2 10 5 3 2 2" xfId="28848"/>
    <cellStyle name="20% - Accent2 10 5 3 2 3" xfId="46664"/>
    <cellStyle name="20% - Accent2 10 5 3 3" xfId="15409"/>
    <cellStyle name="20% - Accent2 10 5 3 3 2" xfId="34802"/>
    <cellStyle name="20% - Accent2 10 5 3 4" xfId="23619"/>
    <cellStyle name="20% - Accent2 10 5 3 5" xfId="41449"/>
    <cellStyle name="20% - Accent2 10 5 4" xfId="5449"/>
    <cellStyle name="20% - Accent2 10 5 4 2" xfId="10810"/>
    <cellStyle name="20% - Accent2 10 5 4 2 2" xfId="30368"/>
    <cellStyle name="20% - Accent2 10 5 4 2 3" xfId="48154"/>
    <cellStyle name="20% - Accent2 10 5 4 3" xfId="16933"/>
    <cellStyle name="20% - Accent2 10 5 4 3 2" xfId="36292"/>
    <cellStyle name="20% - Accent2 10 5 4 4" xfId="25109"/>
    <cellStyle name="20% - Accent2 10 5 4 5" xfId="42939"/>
    <cellStyle name="20% - Accent2 10 5 5" xfId="7660"/>
    <cellStyle name="20% - Accent2 10 5 5 2" xfId="27220"/>
    <cellStyle name="20% - Accent2 10 5 5 3" xfId="45043"/>
    <cellStyle name="20% - Accent2 10 5 6" xfId="13741"/>
    <cellStyle name="20% - Accent2 10 5 6 2" xfId="33173"/>
    <cellStyle name="20% - Accent2 10 5 7" xfId="19020"/>
    <cellStyle name="20% - Accent2 10 5 7 2" xfId="38344"/>
    <cellStyle name="20% - Accent2 10 5 8" xfId="21988"/>
    <cellStyle name="20% - Accent2 10 5 9" xfId="20504"/>
    <cellStyle name="20% - Accent2 10 6" xfId="2012"/>
    <cellStyle name="20% - Accent2 10 6 2" xfId="4048"/>
    <cellStyle name="20% - Accent2 10 6 2 2" xfId="9435"/>
    <cellStyle name="20% - Accent2 10 6 2 2 2" xfId="28993"/>
    <cellStyle name="20% - Accent2 10 6 2 2 3" xfId="46809"/>
    <cellStyle name="20% - Accent2 10 6 2 3" xfId="15554"/>
    <cellStyle name="20% - Accent2 10 6 2 3 2" xfId="34947"/>
    <cellStyle name="20% - Accent2 10 6 2 4" xfId="23764"/>
    <cellStyle name="20% - Accent2 10 6 2 5" xfId="41594"/>
    <cellStyle name="20% - Accent2 10 6 3" xfId="7807"/>
    <cellStyle name="20% - Accent2 10 6 3 2" xfId="27367"/>
    <cellStyle name="20% - Accent2 10 6 3 3" xfId="45188"/>
    <cellStyle name="20% - Accent2 10 6 4" xfId="13888"/>
    <cellStyle name="20% - Accent2 10 6 4 2" xfId="33318"/>
    <cellStyle name="20% - Accent2 10 6 5" xfId="19165"/>
    <cellStyle name="20% - Accent2 10 6 5 2" xfId="38489"/>
    <cellStyle name="20% - Accent2 10 6 6" xfId="22133"/>
    <cellStyle name="20% - Accent2 10 6 7" xfId="20649"/>
    <cellStyle name="20% - Accent2 10 6 8" xfId="39973"/>
    <cellStyle name="20% - Accent2 10 7" xfId="2853"/>
    <cellStyle name="20% - Accent2 10 8" xfId="4806"/>
    <cellStyle name="20% - Accent2 10 8 2" xfId="10190"/>
    <cellStyle name="20% - Accent2 10 8 2 2" xfId="29748"/>
    <cellStyle name="20% - Accent2 10 8 2 3" xfId="47562"/>
    <cellStyle name="20% - Accent2 10 8 3" xfId="16312"/>
    <cellStyle name="20% - Accent2 10 8 3 2" xfId="35700"/>
    <cellStyle name="20% - Accent2 10 8 4" xfId="24517"/>
    <cellStyle name="20% - Accent2 10 8 5" xfId="42347"/>
    <cellStyle name="20% - Accent2 10 9" xfId="7060"/>
    <cellStyle name="20% - Accent2 10 9 2" xfId="26621"/>
    <cellStyle name="20% - Accent2 10 9 3" xfId="44446"/>
    <cellStyle name="20% - Accent2 11" xfId="1138"/>
    <cellStyle name="20% - Accent2 11 10" xfId="6568"/>
    <cellStyle name="20% - Accent2 11 10 2" xfId="11929"/>
    <cellStyle name="20% - Accent2 11 10 2 2" xfId="31487"/>
    <cellStyle name="20% - Accent2 11 10 2 3" xfId="49272"/>
    <cellStyle name="20% - Accent2 11 10 3" xfId="18052"/>
    <cellStyle name="20% - Accent2 11 10 3 2" xfId="37410"/>
    <cellStyle name="20% - Accent2 11 10 4" xfId="26227"/>
    <cellStyle name="20% - Accent2 11 10 5" xfId="44057"/>
    <cellStyle name="20% - Accent2 11 11" xfId="7090"/>
    <cellStyle name="20% - Accent2 11 11 2" xfId="26650"/>
    <cellStyle name="20% - Accent2 11 11 3" xfId="44475"/>
    <cellStyle name="20% - Accent2 11 12" xfId="12297"/>
    <cellStyle name="20% - Accent2 11 12 2" xfId="31855"/>
    <cellStyle name="20% - Accent2 11 12 3" xfId="49640"/>
    <cellStyle name="20% - Accent2 11 13" xfId="12650"/>
    <cellStyle name="20% - Accent2 11 13 2" xfId="32207"/>
    <cellStyle name="20% - Accent2 11 13 3" xfId="49950"/>
    <cellStyle name="20% - Accent2 11 14" xfId="13101"/>
    <cellStyle name="20% - Accent2 11 14 2" xfId="32603"/>
    <cellStyle name="20% - Accent2 11 15" xfId="18418"/>
    <cellStyle name="20% - Accent2 11 15 2" xfId="37776"/>
    <cellStyle name="20% - Accent2 11 16" xfId="21420"/>
    <cellStyle name="20% - Accent2 11 17" xfId="19936"/>
    <cellStyle name="20% - Accent2 11 18" xfId="39260"/>
    <cellStyle name="20% - Accent2 11 2" xfId="1243"/>
    <cellStyle name="20% - Accent2 11 2 10" xfId="7148"/>
    <cellStyle name="20% - Accent2 11 2 10 2" xfId="26708"/>
    <cellStyle name="20% - Accent2 11 2 10 3" xfId="44533"/>
    <cellStyle name="20% - Accent2 11 2 11" xfId="12356"/>
    <cellStyle name="20% - Accent2 11 2 11 2" xfId="31914"/>
    <cellStyle name="20% - Accent2 11 2 11 3" xfId="49698"/>
    <cellStyle name="20% - Accent2 11 2 12" xfId="12711"/>
    <cellStyle name="20% - Accent2 11 2 12 2" xfId="32267"/>
    <cellStyle name="20% - Accent2 11 2 12 3" xfId="50008"/>
    <cellStyle name="20% - Accent2 11 2 13" xfId="13164"/>
    <cellStyle name="20% - Accent2 11 2 13 2" xfId="32663"/>
    <cellStyle name="20% - Accent2 11 2 14" xfId="18476"/>
    <cellStyle name="20% - Accent2 11 2 14 2" xfId="37834"/>
    <cellStyle name="20% - Accent2 11 2 15" xfId="21478"/>
    <cellStyle name="20% - Accent2 11 2 16" xfId="19994"/>
    <cellStyle name="20% - Accent2 11 2 17" xfId="39318"/>
    <cellStyle name="20% - Accent2 11 2 2" xfId="1498"/>
    <cellStyle name="20% - Accent2 11 2 2 10" xfId="12869"/>
    <cellStyle name="20% - Accent2 11 2 2 10 2" xfId="32425"/>
    <cellStyle name="20% - Accent2 11 2 2 10 3" xfId="50164"/>
    <cellStyle name="20% - Accent2 11 2 2 11" xfId="13375"/>
    <cellStyle name="20% - Accent2 11 2 2 11 2" xfId="32808"/>
    <cellStyle name="20% - Accent2 11 2 2 12" xfId="18655"/>
    <cellStyle name="20% - Accent2 11 2 2 12 2" xfId="37979"/>
    <cellStyle name="20% - Accent2 11 2 2 13" xfId="21623"/>
    <cellStyle name="20% - Accent2 11 2 2 14" xfId="20139"/>
    <cellStyle name="20% - Accent2 11 2 2 15" xfId="39463"/>
    <cellStyle name="20% - Accent2 11 2 2 2" xfId="1791"/>
    <cellStyle name="20% - Accent2 11 2 2 2 10" xfId="39754"/>
    <cellStyle name="20% - Accent2 11 2 2 2 2" xfId="2537"/>
    <cellStyle name="20% - Accent2 11 2 2 2 2 2" xfId="4560"/>
    <cellStyle name="20% - Accent2 11 2 2 2 2 2 2" xfId="9947"/>
    <cellStyle name="20% - Accent2 11 2 2 2 2 2 2 2" xfId="29505"/>
    <cellStyle name="20% - Accent2 11 2 2 2 2 2 2 3" xfId="47319"/>
    <cellStyle name="20% - Accent2 11 2 2 2 2 2 3" xfId="16066"/>
    <cellStyle name="20% - Accent2 11 2 2 2 2 2 3 2" xfId="35457"/>
    <cellStyle name="20% - Accent2 11 2 2 2 2 2 4" xfId="24274"/>
    <cellStyle name="20% - Accent2 11 2 2 2 2 2 5" xfId="42104"/>
    <cellStyle name="20% - Accent2 11 2 2 2 2 3" xfId="8332"/>
    <cellStyle name="20% - Accent2 11 2 2 2 2 3 2" xfId="27892"/>
    <cellStyle name="20% - Accent2 11 2 2 2 2 3 3" xfId="45711"/>
    <cellStyle name="20% - Accent2 11 2 2 2 2 4" xfId="14413"/>
    <cellStyle name="20% - Accent2 11 2 2 2 2 4 2" xfId="33841"/>
    <cellStyle name="20% - Accent2 11 2 2 2 2 5" xfId="19688"/>
    <cellStyle name="20% - Accent2 11 2 2 2 2 5 2" xfId="39012"/>
    <cellStyle name="20% - Accent2 11 2 2 2 2 6" xfId="22658"/>
    <cellStyle name="20% - Accent2 11 2 2 2 2 7" xfId="21172"/>
    <cellStyle name="20% - Accent2 11 2 2 2 2 8" xfId="40496"/>
    <cellStyle name="20% - Accent2 11 2 2 2 3" xfId="3830"/>
    <cellStyle name="20% - Accent2 11 2 2 2 3 2" xfId="9217"/>
    <cellStyle name="20% - Accent2 11 2 2 2 3 2 2" xfId="28775"/>
    <cellStyle name="20% - Accent2 11 2 2 2 3 2 3" xfId="46591"/>
    <cellStyle name="20% - Accent2 11 2 2 2 3 3" xfId="15336"/>
    <cellStyle name="20% - Accent2 11 2 2 2 3 3 2" xfId="34729"/>
    <cellStyle name="20% - Accent2 11 2 2 2 3 4" xfId="23546"/>
    <cellStyle name="20% - Accent2 11 2 2 2 3 5" xfId="41376"/>
    <cellStyle name="20% - Accent2 11 2 2 2 4" xfId="5938"/>
    <cellStyle name="20% - Accent2 11 2 2 2 4 2" xfId="11299"/>
    <cellStyle name="20% - Accent2 11 2 2 2 4 2 2" xfId="30857"/>
    <cellStyle name="20% - Accent2 11 2 2 2 4 2 3" xfId="48643"/>
    <cellStyle name="20% - Accent2 11 2 2 2 4 3" xfId="17422"/>
    <cellStyle name="20% - Accent2 11 2 2 2 4 3 2" xfId="36781"/>
    <cellStyle name="20% - Accent2 11 2 2 2 4 4" xfId="25598"/>
    <cellStyle name="20% - Accent2 11 2 2 2 4 5" xfId="43428"/>
    <cellStyle name="20% - Accent2 11 2 2 2 5" xfId="7586"/>
    <cellStyle name="20% - Accent2 11 2 2 2 5 2" xfId="27146"/>
    <cellStyle name="20% - Accent2 11 2 2 2 5 3" xfId="44969"/>
    <cellStyle name="20% - Accent2 11 2 2 2 6" xfId="13667"/>
    <cellStyle name="20% - Accent2 11 2 2 2 6 2" xfId="33099"/>
    <cellStyle name="20% - Accent2 11 2 2 2 7" xfId="18946"/>
    <cellStyle name="20% - Accent2 11 2 2 2 7 2" xfId="38270"/>
    <cellStyle name="20% - Accent2 11 2 2 2 8" xfId="21914"/>
    <cellStyle name="20% - Accent2 11 2 2 2 9" xfId="20430"/>
    <cellStyle name="20% - Accent2 11 2 2 3" xfId="2245"/>
    <cellStyle name="20% - Accent2 11 2 2 3 2" xfId="4281"/>
    <cellStyle name="20% - Accent2 11 2 2 3 2 2" xfId="9668"/>
    <cellStyle name="20% - Accent2 11 2 2 3 2 2 2" xfId="29226"/>
    <cellStyle name="20% - Accent2 11 2 2 3 2 2 3" xfId="47041"/>
    <cellStyle name="20% - Accent2 11 2 2 3 2 3" xfId="15787"/>
    <cellStyle name="20% - Accent2 11 2 2 3 2 3 2" xfId="35179"/>
    <cellStyle name="20% - Accent2 11 2 2 3 2 4" xfId="23996"/>
    <cellStyle name="20% - Accent2 11 2 2 3 2 5" xfId="41826"/>
    <cellStyle name="20% - Accent2 11 2 2 3 3" xfId="8040"/>
    <cellStyle name="20% - Accent2 11 2 2 3 3 2" xfId="27600"/>
    <cellStyle name="20% - Accent2 11 2 2 3 3 3" xfId="45420"/>
    <cellStyle name="20% - Accent2 11 2 2 3 4" xfId="14121"/>
    <cellStyle name="20% - Accent2 11 2 2 3 4 2" xfId="33550"/>
    <cellStyle name="20% - Accent2 11 2 2 3 5" xfId="19397"/>
    <cellStyle name="20% - Accent2 11 2 2 3 5 2" xfId="38721"/>
    <cellStyle name="20% - Accent2 11 2 2 3 6" xfId="22366"/>
    <cellStyle name="20% - Accent2 11 2 2 3 7" xfId="20881"/>
    <cellStyle name="20% - Accent2 11 2 2 3 8" xfId="40205"/>
    <cellStyle name="20% - Accent2 11 2 2 4" xfId="3418"/>
    <cellStyle name="20% - Accent2 11 2 2 4 2" xfId="8910"/>
    <cellStyle name="20% - Accent2 11 2 2 4 2 2" xfId="28470"/>
    <cellStyle name="20% - Accent2 11 2 2 4 2 3" xfId="46287"/>
    <cellStyle name="20% - Accent2 11 2 2 4 3" xfId="15012"/>
    <cellStyle name="20% - Accent2 11 2 2 4 3 2" xfId="34425"/>
    <cellStyle name="20% - Accent2 11 2 2 4 4" xfId="23242"/>
    <cellStyle name="20% - Accent2 11 2 2 4 5" xfId="41072"/>
    <cellStyle name="20% - Accent2 11 2 2 5" xfId="5329"/>
    <cellStyle name="20% - Accent2 11 2 2 5 2" xfId="10695"/>
    <cellStyle name="20% - Accent2 11 2 2 5 2 2" xfId="30253"/>
    <cellStyle name="20% - Accent2 11 2 2 5 2 3" xfId="48052"/>
    <cellStyle name="20% - Accent2 11 2 2 5 3" xfId="16818"/>
    <cellStyle name="20% - Accent2 11 2 2 5 3 2" xfId="36190"/>
    <cellStyle name="20% - Accent2 11 2 2 5 4" xfId="25007"/>
    <cellStyle name="20% - Accent2 11 2 2 5 5" xfId="42837"/>
    <cellStyle name="20% - Accent2 11 2 2 6" xfId="6425"/>
    <cellStyle name="20% - Accent2 11 2 2 6 2" xfId="11786"/>
    <cellStyle name="20% - Accent2 11 2 2 6 2 2" xfId="31344"/>
    <cellStyle name="20% - Accent2 11 2 2 6 2 3" xfId="49129"/>
    <cellStyle name="20% - Accent2 11 2 2 6 3" xfId="17909"/>
    <cellStyle name="20% - Accent2 11 2 2 6 3 2" xfId="37267"/>
    <cellStyle name="20% - Accent2 11 2 2 6 4" xfId="26084"/>
    <cellStyle name="20% - Accent2 11 2 2 6 5" xfId="43914"/>
    <cellStyle name="20% - Accent2 11 2 2 7" xfId="6829"/>
    <cellStyle name="20% - Accent2 11 2 2 7 2" xfId="12190"/>
    <cellStyle name="20% - Accent2 11 2 2 7 2 2" xfId="31748"/>
    <cellStyle name="20% - Accent2 11 2 2 7 2 3" xfId="49533"/>
    <cellStyle name="20% - Accent2 11 2 2 7 3" xfId="18313"/>
    <cellStyle name="20% - Accent2 11 2 2 7 3 2" xfId="37671"/>
    <cellStyle name="20% - Accent2 11 2 2 7 4" xfId="26488"/>
    <cellStyle name="20% - Accent2 11 2 2 7 5" xfId="44318"/>
    <cellStyle name="20% - Accent2 11 2 2 8" xfId="7294"/>
    <cellStyle name="20% - Accent2 11 2 2 8 2" xfId="26854"/>
    <cellStyle name="20% - Accent2 11 2 2 8 3" xfId="44678"/>
    <cellStyle name="20% - Accent2 11 2 2 9" xfId="12513"/>
    <cellStyle name="20% - Accent2 11 2 2 9 2" xfId="32070"/>
    <cellStyle name="20% - Accent2 11 2 2 9 3" xfId="49854"/>
    <cellStyle name="20% - Accent2 11 2 3" xfId="1645"/>
    <cellStyle name="20% - Accent2 11 2 3 10" xfId="39609"/>
    <cellStyle name="20% - Accent2 11 2 3 2" xfId="2391"/>
    <cellStyle name="20% - Accent2 11 2 3 2 2" xfId="4414"/>
    <cellStyle name="20% - Accent2 11 2 3 2 2 2" xfId="9801"/>
    <cellStyle name="20% - Accent2 11 2 3 2 2 2 2" xfId="29359"/>
    <cellStyle name="20% - Accent2 11 2 3 2 2 2 3" xfId="47174"/>
    <cellStyle name="20% - Accent2 11 2 3 2 2 3" xfId="15920"/>
    <cellStyle name="20% - Accent2 11 2 3 2 2 3 2" xfId="35312"/>
    <cellStyle name="20% - Accent2 11 2 3 2 2 4" xfId="24129"/>
    <cellStyle name="20% - Accent2 11 2 3 2 2 5" xfId="41959"/>
    <cellStyle name="20% - Accent2 11 2 3 2 3" xfId="5726"/>
    <cellStyle name="20% - Accent2 11 2 3 2 3 2" xfId="11087"/>
    <cellStyle name="20% - Accent2 11 2 3 2 3 2 2" xfId="30645"/>
    <cellStyle name="20% - Accent2 11 2 3 2 3 2 3" xfId="48431"/>
    <cellStyle name="20% - Accent2 11 2 3 2 3 3" xfId="17210"/>
    <cellStyle name="20% - Accent2 11 2 3 2 3 3 2" xfId="36569"/>
    <cellStyle name="20% - Accent2 11 2 3 2 3 4" xfId="25386"/>
    <cellStyle name="20% - Accent2 11 2 3 2 3 5" xfId="43216"/>
    <cellStyle name="20% - Accent2 11 2 3 2 4" xfId="8186"/>
    <cellStyle name="20% - Accent2 11 2 3 2 4 2" xfId="27746"/>
    <cellStyle name="20% - Accent2 11 2 3 2 4 3" xfId="45566"/>
    <cellStyle name="20% - Accent2 11 2 3 2 5" xfId="14267"/>
    <cellStyle name="20% - Accent2 11 2 3 2 5 2" xfId="33696"/>
    <cellStyle name="20% - Accent2 11 2 3 2 6" xfId="19543"/>
    <cellStyle name="20% - Accent2 11 2 3 2 6 2" xfId="38867"/>
    <cellStyle name="20% - Accent2 11 2 3 2 7" xfId="22512"/>
    <cellStyle name="20% - Accent2 11 2 3 2 8" xfId="21027"/>
    <cellStyle name="20% - Accent2 11 2 3 2 9" xfId="40351"/>
    <cellStyle name="20% - Accent2 11 2 3 3" xfId="3687"/>
    <cellStyle name="20% - Accent2 11 2 3 3 2" xfId="9074"/>
    <cellStyle name="20% - Accent2 11 2 3 3 2 2" xfId="28632"/>
    <cellStyle name="20% - Accent2 11 2 3 3 2 3" xfId="46448"/>
    <cellStyle name="20% - Accent2 11 2 3 3 3" xfId="15193"/>
    <cellStyle name="20% - Accent2 11 2 3 3 3 2" xfId="34586"/>
    <cellStyle name="20% - Accent2 11 2 3 3 4" xfId="23403"/>
    <cellStyle name="20% - Accent2 11 2 3 3 5" xfId="41233"/>
    <cellStyle name="20% - Accent2 11 2 3 4" xfId="5102"/>
    <cellStyle name="20% - Accent2 11 2 3 4 2" xfId="10469"/>
    <cellStyle name="20% - Accent2 11 2 3 4 2 2" xfId="30027"/>
    <cellStyle name="20% - Accent2 11 2 3 4 2 3" xfId="47840"/>
    <cellStyle name="20% - Accent2 11 2 3 4 3" xfId="16592"/>
    <cellStyle name="20% - Accent2 11 2 3 4 3 2" xfId="35978"/>
    <cellStyle name="20% - Accent2 11 2 3 4 4" xfId="24795"/>
    <cellStyle name="20% - Accent2 11 2 3 4 5" xfId="42625"/>
    <cellStyle name="20% - Accent2 11 2 3 5" xfId="7440"/>
    <cellStyle name="20% - Accent2 11 2 3 5 2" xfId="27000"/>
    <cellStyle name="20% - Accent2 11 2 3 5 3" xfId="44824"/>
    <cellStyle name="20% - Accent2 11 2 3 6" xfId="13521"/>
    <cellStyle name="20% - Accent2 11 2 3 6 2" xfId="32954"/>
    <cellStyle name="20% - Accent2 11 2 3 7" xfId="18801"/>
    <cellStyle name="20% - Accent2 11 2 3 7 2" xfId="38125"/>
    <cellStyle name="20% - Accent2 11 2 3 8" xfId="21769"/>
    <cellStyle name="20% - Accent2 11 2 3 9" xfId="20285"/>
    <cellStyle name="20% - Accent2 11 2 4" xfId="1953"/>
    <cellStyle name="20% - Accent2 11 2 4 10" xfId="39915"/>
    <cellStyle name="20% - Accent2 11 2 4 2" xfId="2698"/>
    <cellStyle name="20% - Accent2 11 2 4 2 2" xfId="4720"/>
    <cellStyle name="20% - Accent2 11 2 4 2 2 2" xfId="10107"/>
    <cellStyle name="20% - Accent2 11 2 4 2 2 2 2" xfId="29665"/>
    <cellStyle name="20% - Accent2 11 2 4 2 2 2 3" xfId="47479"/>
    <cellStyle name="20% - Accent2 11 2 4 2 2 3" xfId="16226"/>
    <cellStyle name="20% - Accent2 11 2 4 2 2 3 2" xfId="35617"/>
    <cellStyle name="20% - Accent2 11 2 4 2 2 4" xfId="24434"/>
    <cellStyle name="20% - Accent2 11 2 4 2 2 5" xfId="42264"/>
    <cellStyle name="20% - Accent2 11 2 4 2 3" xfId="8493"/>
    <cellStyle name="20% - Accent2 11 2 4 2 3 2" xfId="28053"/>
    <cellStyle name="20% - Accent2 11 2 4 2 3 3" xfId="45872"/>
    <cellStyle name="20% - Accent2 11 2 4 2 4" xfId="14574"/>
    <cellStyle name="20% - Accent2 11 2 4 2 4 2" xfId="34002"/>
    <cellStyle name="20% - Accent2 11 2 4 2 5" xfId="19849"/>
    <cellStyle name="20% - Accent2 11 2 4 2 5 2" xfId="39173"/>
    <cellStyle name="20% - Accent2 11 2 4 2 6" xfId="22819"/>
    <cellStyle name="20% - Accent2 11 2 4 2 7" xfId="21333"/>
    <cellStyle name="20% - Accent2 11 2 4 2 8" xfId="40657"/>
    <cellStyle name="20% - Accent2 11 2 4 3" xfId="3990"/>
    <cellStyle name="20% - Accent2 11 2 4 3 2" xfId="9377"/>
    <cellStyle name="20% - Accent2 11 2 4 3 2 2" xfId="28935"/>
    <cellStyle name="20% - Accent2 11 2 4 3 2 3" xfId="46751"/>
    <cellStyle name="20% - Accent2 11 2 4 3 3" xfId="15496"/>
    <cellStyle name="20% - Accent2 11 2 4 3 3 2" xfId="34889"/>
    <cellStyle name="20% - Accent2 11 2 4 3 4" xfId="23706"/>
    <cellStyle name="20% - Accent2 11 2 4 3 5" xfId="41536"/>
    <cellStyle name="20% - Accent2 11 2 4 4" xfId="5536"/>
    <cellStyle name="20% - Accent2 11 2 4 4 2" xfId="10897"/>
    <cellStyle name="20% - Accent2 11 2 4 4 2 2" xfId="30455"/>
    <cellStyle name="20% - Accent2 11 2 4 4 2 3" xfId="48241"/>
    <cellStyle name="20% - Accent2 11 2 4 4 3" xfId="17020"/>
    <cellStyle name="20% - Accent2 11 2 4 4 3 2" xfId="36379"/>
    <cellStyle name="20% - Accent2 11 2 4 4 4" xfId="25196"/>
    <cellStyle name="20% - Accent2 11 2 4 4 5" xfId="43026"/>
    <cellStyle name="20% - Accent2 11 2 4 5" xfId="7748"/>
    <cellStyle name="20% - Accent2 11 2 4 5 2" xfId="27308"/>
    <cellStyle name="20% - Accent2 11 2 4 5 3" xfId="45130"/>
    <cellStyle name="20% - Accent2 11 2 4 6" xfId="13829"/>
    <cellStyle name="20% - Accent2 11 2 4 6 2" xfId="33260"/>
    <cellStyle name="20% - Accent2 11 2 4 7" xfId="19107"/>
    <cellStyle name="20% - Accent2 11 2 4 7 2" xfId="38431"/>
    <cellStyle name="20% - Accent2 11 2 4 8" xfId="22075"/>
    <cellStyle name="20% - Accent2 11 2 4 9" xfId="20591"/>
    <cellStyle name="20% - Accent2 11 2 5" xfId="2099"/>
    <cellStyle name="20% - Accent2 11 2 5 2" xfId="4135"/>
    <cellStyle name="20% - Accent2 11 2 5 2 2" xfId="9522"/>
    <cellStyle name="20% - Accent2 11 2 5 2 2 2" xfId="29080"/>
    <cellStyle name="20% - Accent2 11 2 5 2 2 3" xfId="46896"/>
    <cellStyle name="20% - Accent2 11 2 5 2 3" xfId="15641"/>
    <cellStyle name="20% - Accent2 11 2 5 2 3 2" xfId="35034"/>
    <cellStyle name="20% - Accent2 11 2 5 2 4" xfId="23851"/>
    <cellStyle name="20% - Accent2 11 2 5 2 5" xfId="41681"/>
    <cellStyle name="20% - Accent2 11 2 5 3" xfId="7894"/>
    <cellStyle name="20% - Accent2 11 2 5 3 2" xfId="27454"/>
    <cellStyle name="20% - Accent2 11 2 5 3 3" xfId="45275"/>
    <cellStyle name="20% - Accent2 11 2 5 4" xfId="13975"/>
    <cellStyle name="20% - Accent2 11 2 5 4 2" xfId="33405"/>
    <cellStyle name="20% - Accent2 11 2 5 5" xfId="19252"/>
    <cellStyle name="20% - Accent2 11 2 5 5 2" xfId="38576"/>
    <cellStyle name="20% - Accent2 11 2 5 6" xfId="22220"/>
    <cellStyle name="20% - Accent2 11 2 5 7" xfId="20736"/>
    <cellStyle name="20% - Accent2 11 2 5 8" xfId="40060"/>
    <cellStyle name="20% - Accent2 11 2 6" xfId="3127"/>
    <cellStyle name="20% - Accent2 11 2 6 2" xfId="8707"/>
    <cellStyle name="20% - Accent2 11 2 6 2 2" xfId="28267"/>
    <cellStyle name="20% - Accent2 11 2 6 2 3" xfId="46084"/>
    <cellStyle name="20% - Accent2 11 2 6 3" xfId="14798"/>
    <cellStyle name="20% - Accent2 11 2 6 3 2" xfId="34218"/>
    <cellStyle name="20% - Accent2 11 2 6 4" xfId="23035"/>
    <cellStyle name="20% - Accent2 11 2 6 5" xfId="40869"/>
    <cellStyle name="20% - Accent2 11 2 7" xfId="4895"/>
    <cellStyle name="20% - Accent2 11 2 7 2" xfId="10279"/>
    <cellStyle name="20% - Accent2 11 2 7 2 2" xfId="29837"/>
    <cellStyle name="20% - Accent2 11 2 7 2 3" xfId="47650"/>
    <cellStyle name="20% - Accent2 11 2 7 3" xfId="16401"/>
    <cellStyle name="20% - Accent2 11 2 7 3 2" xfId="35788"/>
    <cellStyle name="20% - Accent2 11 2 7 4" xfId="24605"/>
    <cellStyle name="20% - Accent2 11 2 7 5" xfId="42435"/>
    <cellStyle name="20% - Accent2 11 2 8" xfId="6222"/>
    <cellStyle name="20% - Accent2 11 2 8 2" xfId="11583"/>
    <cellStyle name="20% - Accent2 11 2 8 2 2" xfId="31141"/>
    <cellStyle name="20% - Accent2 11 2 8 2 3" xfId="48926"/>
    <cellStyle name="20% - Accent2 11 2 8 3" xfId="17706"/>
    <cellStyle name="20% - Accent2 11 2 8 3 2" xfId="37064"/>
    <cellStyle name="20% - Accent2 11 2 8 4" xfId="25881"/>
    <cellStyle name="20% - Accent2 11 2 8 5" xfId="43711"/>
    <cellStyle name="20% - Accent2 11 2 9" xfId="6626"/>
    <cellStyle name="20% - Accent2 11 2 9 2" xfId="11987"/>
    <cellStyle name="20% - Accent2 11 2 9 2 2" xfId="31545"/>
    <cellStyle name="20% - Accent2 11 2 9 2 3" xfId="49330"/>
    <cellStyle name="20% - Accent2 11 2 9 3" xfId="18110"/>
    <cellStyle name="20% - Accent2 11 2 9 3 2" xfId="37468"/>
    <cellStyle name="20% - Accent2 11 2 9 4" xfId="26285"/>
    <cellStyle name="20% - Accent2 11 2 9 5" xfId="44115"/>
    <cellStyle name="20% - Accent2 11 3" xfId="1434"/>
    <cellStyle name="20% - Accent2 11 3 10" xfId="12811"/>
    <cellStyle name="20% - Accent2 11 3 10 2" xfId="32367"/>
    <cellStyle name="20% - Accent2 11 3 10 3" xfId="50106"/>
    <cellStyle name="20% - Accent2 11 3 11" xfId="13313"/>
    <cellStyle name="20% - Accent2 11 3 11 2" xfId="32750"/>
    <cellStyle name="20% - Accent2 11 3 12" xfId="18595"/>
    <cellStyle name="20% - Accent2 11 3 12 2" xfId="37921"/>
    <cellStyle name="20% - Accent2 11 3 13" xfId="21565"/>
    <cellStyle name="20% - Accent2 11 3 14" xfId="20081"/>
    <cellStyle name="20% - Accent2 11 3 15" xfId="39405"/>
    <cellStyle name="20% - Accent2 11 3 2" xfId="1732"/>
    <cellStyle name="20% - Accent2 11 3 2 10" xfId="39696"/>
    <cellStyle name="20% - Accent2 11 3 2 2" xfId="2478"/>
    <cellStyle name="20% - Accent2 11 3 2 2 2" xfId="4501"/>
    <cellStyle name="20% - Accent2 11 3 2 2 2 2" xfId="9888"/>
    <cellStyle name="20% - Accent2 11 3 2 2 2 2 2" xfId="29446"/>
    <cellStyle name="20% - Accent2 11 3 2 2 2 2 3" xfId="47261"/>
    <cellStyle name="20% - Accent2 11 3 2 2 2 3" xfId="16007"/>
    <cellStyle name="20% - Accent2 11 3 2 2 2 3 2" xfId="35399"/>
    <cellStyle name="20% - Accent2 11 3 2 2 2 4" xfId="24216"/>
    <cellStyle name="20% - Accent2 11 3 2 2 2 5" xfId="42046"/>
    <cellStyle name="20% - Accent2 11 3 2 2 3" xfId="8273"/>
    <cellStyle name="20% - Accent2 11 3 2 2 3 2" xfId="27833"/>
    <cellStyle name="20% - Accent2 11 3 2 2 3 3" xfId="45653"/>
    <cellStyle name="20% - Accent2 11 3 2 2 4" xfId="14354"/>
    <cellStyle name="20% - Accent2 11 3 2 2 4 2" xfId="33783"/>
    <cellStyle name="20% - Accent2 11 3 2 2 5" xfId="19630"/>
    <cellStyle name="20% - Accent2 11 3 2 2 5 2" xfId="38954"/>
    <cellStyle name="20% - Accent2 11 3 2 2 6" xfId="22599"/>
    <cellStyle name="20% - Accent2 11 3 2 2 7" xfId="21114"/>
    <cellStyle name="20% - Accent2 11 3 2 2 8" xfId="40438"/>
    <cellStyle name="20% - Accent2 11 3 2 3" xfId="3772"/>
    <cellStyle name="20% - Accent2 11 3 2 3 2" xfId="9159"/>
    <cellStyle name="20% - Accent2 11 3 2 3 2 2" xfId="28717"/>
    <cellStyle name="20% - Accent2 11 3 2 3 2 3" xfId="46533"/>
    <cellStyle name="20% - Accent2 11 3 2 3 3" xfId="15278"/>
    <cellStyle name="20% - Accent2 11 3 2 3 3 2" xfId="34671"/>
    <cellStyle name="20% - Accent2 11 3 2 3 4" xfId="23488"/>
    <cellStyle name="20% - Accent2 11 3 2 3 5" xfId="41318"/>
    <cellStyle name="20% - Accent2 11 3 2 4" xfId="5880"/>
    <cellStyle name="20% - Accent2 11 3 2 4 2" xfId="11241"/>
    <cellStyle name="20% - Accent2 11 3 2 4 2 2" xfId="30799"/>
    <cellStyle name="20% - Accent2 11 3 2 4 2 3" xfId="48585"/>
    <cellStyle name="20% - Accent2 11 3 2 4 3" xfId="17364"/>
    <cellStyle name="20% - Accent2 11 3 2 4 3 2" xfId="36723"/>
    <cellStyle name="20% - Accent2 11 3 2 4 4" xfId="25540"/>
    <cellStyle name="20% - Accent2 11 3 2 4 5" xfId="43370"/>
    <cellStyle name="20% - Accent2 11 3 2 5" xfId="7527"/>
    <cellStyle name="20% - Accent2 11 3 2 5 2" xfId="27087"/>
    <cellStyle name="20% - Accent2 11 3 2 5 3" xfId="44911"/>
    <cellStyle name="20% - Accent2 11 3 2 6" xfId="13608"/>
    <cellStyle name="20% - Accent2 11 3 2 6 2" xfId="33041"/>
    <cellStyle name="20% - Accent2 11 3 2 7" xfId="18888"/>
    <cellStyle name="20% - Accent2 11 3 2 7 2" xfId="38212"/>
    <cellStyle name="20% - Accent2 11 3 2 8" xfId="21856"/>
    <cellStyle name="20% - Accent2 11 3 2 9" xfId="20372"/>
    <cellStyle name="20% - Accent2 11 3 3" xfId="2186"/>
    <cellStyle name="20% - Accent2 11 3 3 2" xfId="4222"/>
    <cellStyle name="20% - Accent2 11 3 3 2 2" xfId="9609"/>
    <cellStyle name="20% - Accent2 11 3 3 2 2 2" xfId="29167"/>
    <cellStyle name="20% - Accent2 11 3 3 2 2 3" xfId="46983"/>
    <cellStyle name="20% - Accent2 11 3 3 2 3" xfId="15728"/>
    <cellStyle name="20% - Accent2 11 3 3 2 3 2" xfId="35121"/>
    <cellStyle name="20% - Accent2 11 3 3 2 4" xfId="23938"/>
    <cellStyle name="20% - Accent2 11 3 3 2 5" xfId="41768"/>
    <cellStyle name="20% - Accent2 11 3 3 3" xfId="7981"/>
    <cellStyle name="20% - Accent2 11 3 3 3 2" xfId="27541"/>
    <cellStyle name="20% - Accent2 11 3 3 3 3" xfId="45362"/>
    <cellStyle name="20% - Accent2 11 3 3 4" xfId="14062"/>
    <cellStyle name="20% - Accent2 11 3 3 4 2" xfId="33492"/>
    <cellStyle name="20% - Accent2 11 3 3 5" xfId="19339"/>
    <cellStyle name="20% - Accent2 11 3 3 5 2" xfId="38663"/>
    <cellStyle name="20% - Accent2 11 3 3 6" xfId="22307"/>
    <cellStyle name="20% - Accent2 11 3 3 7" xfId="20823"/>
    <cellStyle name="20% - Accent2 11 3 3 8" xfId="40147"/>
    <cellStyle name="20% - Accent2 11 3 4" xfId="3360"/>
    <cellStyle name="20% - Accent2 11 3 4 2" xfId="8852"/>
    <cellStyle name="20% - Accent2 11 3 4 2 2" xfId="28412"/>
    <cellStyle name="20% - Accent2 11 3 4 2 3" xfId="46229"/>
    <cellStyle name="20% - Accent2 11 3 4 3" xfId="14954"/>
    <cellStyle name="20% - Accent2 11 3 4 3 2" xfId="34367"/>
    <cellStyle name="20% - Accent2 11 3 4 4" xfId="23184"/>
    <cellStyle name="20% - Accent2 11 3 4 5" xfId="41014"/>
    <cellStyle name="20% - Accent2 11 3 5" xfId="5271"/>
    <cellStyle name="20% - Accent2 11 3 5 2" xfId="10637"/>
    <cellStyle name="20% - Accent2 11 3 5 2 2" xfId="30195"/>
    <cellStyle name="20% - Accent2 11 3 5 2 3" xfId="47994"/>
    <cellStyle name="20% - Accent2 11 3 5 3" xfId="16760"/>
    <cellStyle name="20% - Accent2 11 3 5 3 2" xfId="36132"/>
    <cellStyle name="20% - Accent2 11 3 5 4" xfId="24949"/>
    <cellStyle name="20% - Accent2 11 3 5 5" xfId="42779"/>
    <cellStyle name="20% - Accent2 11 3 6" xfId="6367"/>
    <cellStyle name="20% - Accent2 11 3 6 2" xfId="11728"/>
    <cellStyle name="20% - Accent2 11 3 6 2 2" xfId="31286"/>
    <cellStyle name="20% - Accent2 11 3 6 2 3" xfId="49071"/>
    <cellStyle name="20% - Accent2 11 3 6 3" xfId="17851"/>
    <cellStyle name="20% - Accent2 11 3 6 3 2" xfId="37209"/>
    <cellStyle name="20% - Accent2 11 3 6 4" xfId="26026"/>
    <cellStyle name="20% - Accent2 11 3 6 5" xfId="43856"/>
    <cellStyle name="20% - Accent2 11 3 7" xfId="6771"/>
    <cellStyle name="20% - Accent2 11 3 7 2" xfId="12132"/>
    <cellStyle name="20% - Accent2 11 3 7 2 2" xfId="31690"/>
    <cellStyle name="20% - Accent2 11 3 7 2 3" xfId="49475"/>
    <cellStyle name="20% - Accent2 11 3 7 3" xfId="18255"/>
    <cellStyle name="20% - Accent2 11 3 7 3 2" xfId="37613"/>
    <cellStyle name="20% - Accent2 11 3 7 4" xfId="26430"/>
    <cellStyle name="20% - Accent2 11 3 7 5" xfId="44260"/>
    <cellStyle name="20% - Accent2 11 3 8" xfId="7235"/>
    <cellStyle name="20% - Accent2 11 3 8 2" xfId="26795"/>
    <cellStyle name="20% - Accent2 11 3 8 3" xfId="44620"/>
    <cellStyle name="20% - Accent2 11 3 9" xfId="12455"/>
    <cellStyle name="20% - Accent2 11 3 9 2" xfId="32012"/>
    <cellStyle name="20% - Accent2 11 3 9 3" xfId="49796"/>
    <cellStyle name="20% - Accent2 11 4" xfId="1587"/>
    <cellStyle name="20% - Accent2 11 4 10" xfId="39551"/>
    <cellStyle name="20% - Accent2 11 4 2" xfId="2333"/>
    <cellStyle name="20% - Accent2 11 4 2 2" xfId="4356"/>
    <cellStyle name="20% - Accent2 11 4 2 2 2" xfId="9743"/>
    <cellStyle name="20% - Accent2 11 4 2 2 2 2" xfId="29301"/>
    <cellStyle name="20% - Accent2 11 4 2 2 2 3" xfId="47116"/>
    <cellStyle name="20% - Accent2 11 4 2 2 3" xfId="15862"/>
    <cellStyle name="20% - Accent2 11 4 2 2 3 2" xfId="35254"/>
    <cellStyle name="20% - Accent2 11 4 2 2 4" xfId="24071"/>
    <cellStyle name="20% - Accent2 11 4 2 2 5" xfId="41901"/>
    <cellStyle name="20% - Accent2 11 4 2 3" xfId="5668"/>
    <cellStyle name="20% - Accent2 11 4 2 3 2" xfId="11029"/>
    <cellStyle name="20% - Accent2 11 4 2 3 2 2" xfId="30587"/>
    <cellStyle name="20% - Accent2 11 4 2 3 2 3" xfId="48373"/>
    <cellStyle name="20% - Accent2 11 4 2 3 3" xfId="17152"/>
    <cellStyle name="20% - Accent2 11 4 2 3 3 2" xfId="36511"/>
    <cellStyle name="20% - Accent2 11 4 2 3 4" xfId="25328"/>
    <cellStyle name="20% - Accent2 11 4 2 3 5" xfId="43158"/>
    <cellStyle name="20% - Accent2 11 4 2 4" xfId="8128"/>
    <cellStyle name="20% - Accent2 11 4 2 4 2" xfId="27688"/>
    <cellStyle name="20% - Accent2 11 4 2 4 3" xfId="45508"/>
    <cellStyle name="20% - Accent2 11 4 2 5" xfId="14209"/>
    <cellStyle name="20% - Accent2 11 4 2 5 2" xfId="33638"/>
    <cellStyle name="20% - Accent2 11 4 2 6" xfId="19485"/>
    <cellStyle name="20% - Accent2 11 4 2 6 2" xfId="38809"/>
    <cellStyle name="20% - Accent2 11 4 2 7" xfId="22454"/>
    <cellStyle name="20% - Accent2 11 4 2 8" xfId="20969"/>
    <cellStyle name="20% - Accent2 11 4 2 9" xfId="40293"/>
    <cellStyle name="20% - Accent2 11 4 3" xfId="3629"/>
    <cellStyle name="20% - Accent2 11 4 3 2" xfId="9016"/>
    <cellStyle name="20% - Accent2 11 4 3 2 2" xfId="28574"/>
    <cellStyle name="20% - Accent2 11 4 3 2 3" xfId="46390"/>
    <cellStyle name="20% - Accent2 11 4 3 3" xfId="15135"/>
    <cellStyle name="20% - Accent2 11 4 3 3 2" xfId="34528"/>
    <cellStyle name="20% - Accent2 11 4 3 4" xfId="23345"/>
    <cellStyle name="20% - Accent2 11 4 3 5" xfId="41175"/>
    <cellStyle name="20% - Accent2 11 4 4" xfId="5044"/>
    <cellStyle name="20% - Accent2 11 4 4 2" xfId="10411"/>
    <cellStyle name="20% - Accent2 11 4 4 2 2" xfId="29969"/>
    <cellStyle name="20% - Accent2 11 4 4 2 3" xfId="47782"/>
    <cellStyle name="20% - Accent2 11 4 4 3" xfId="16534"/>
    <cellStyle name="20% - Accent2 11 4 4 3 2" xfId="35920"/>
    <cellStyle name="20% - Accent2 11 4 4 4" xfId="24737"/>
    <cellStyle name="20% - Accent2 11 4 4 5" xfId="42567"/>
    <cellStyle name="20% - Accent2 11 4 5" xfId="7382"/>
    <cellStyle name="20% - Accent2 11 4 5 2" xfId="26942"/>
    <cellStyle name="20% - Accent2 11 4 5 3" xfId="44766"/>
    <cellStyle name="20% - Accent2 11 4 6" xfId="13463"/>
    <cellStyle name="20% - Accent2 11 4 6 2" xfId="32896"/>
    <cellStyle name="20% - Accent2 11 4 7" xfId="18743"/>
    <cellStyle name="20% - Accent2 11 4 7 2" xfId="38067"/>
    <cellStyle name="20% - Accent2 11 4 8" xfId="21711"/>
    <cellStyle name="20% - Accent2 11 4 9" xfId="20227"/>
    <cellStyle name="20% - Accent2 11 5" xfId="1894"/>
    <cellStyle name="20% - Accent2 11 5 10" xfId="39857"/>
    <cellStyle name="20% - Accent2 11 5 2" xfId="2640"/>
    <cellStyle name="20% - Accent2 11 5 2 2" xfId="4662"/>
    <cellStyle name="20% - Accent2 11 5 2 2 2" xfId="10049"/>
    <cellStyle name="20% - Accent2 11 5 2 2 2 2" xfId="29607"/>
    <cellStyle name="20% - Accent2 11 5 2 2 2 3" xfId="47421"/>
    <cellStyle name="20% - Accent2 11 5 2 2 3" xfId="16168"/>
    <cellStyle name="20% - Accent2 11 5 2 2 3 2" xfId="35559"/>
    <cellStyle name="20% - Accent2 11 5 2 2 4" xfId="24376"/>
    <cellStyle name="20% - Accent2 11 5 2 2 5" xfId="42206"/>
    <cellStyle name="20% - Accent2 11 5 2 3" xfId="8435"/>
    <cellStyle name="20% - Accent2 11 5 2 3 2" xfId="27995"/>
    <cellStyle name="20% - Accent2 11 5 2 3 3" xfId="45814"/>
    <cellStyle name="20% - Accent2 11 5 2 4" xfId="14516"/>
    <cellStyle name="20% - Accent2 11 5 2 4 2" xfId="33944"/>
    <cellStyle name="20% - Accent2 11 5 2 5" xfId="19791"/>
    <cellStyle name="20% - Accent2 11 5 2 5 2" xfId="39115"/>
    <cellStyle name="20% - Accent2 11 5 2 6" xfId="22761"/>
    <cellStyle name="20% - Accent2 11 5 2 7" xfId="21275"/>
    <cellStyle name="20% - Accent2 11 5 2 8" xfId="40599"/>
    <cellStyle name="20% - Accent2 11 5 3" xfId="3932"/>
    <cellStyle name="20% - Accent2 11 5 3 2" xfId="9319"/>
    <cellStyle name="20% - Accent2 11 5 3 2 2" xfId="28877"/>
    <cellStyle name="20% - Accent2 11 5 3 2 3" xfId="46693"/>
    <cellStyle name="20% - Accent2 11 5 3 3" xfId="15438"/>
    <cellStyle name="20% - Accent2 11 5 3 3 2" xfId="34831"/>
    <cellStyle name="20% - Accent2 11 5 3 4" xfId="23648"/>
    <cellStyle name="20% - Accent2 11 5 3 5" xfId="41478"/>
    <cellStyle name="20% - Accent2 11 5 4" xfId="5478"/>
    <cellStyle name="20% - Accent2 11 5 4 2" xfId="10839"/>
    <cellStyle name="20% - Accent2 11 5 4 2 2" xfId="30397"/>
    <cellStyle name="20% - Accent2 11 5 4 2 3" xfId="48183"/>
    <cellStyle name="20% - Accent2 11 5 4 3" xfId="16962"/>
    <cellStyle name="20% - Accent2 11 5 4 3 2" xfId="36321"/>
    <cellStyle name="20% - Accent2 11 5 4 4" xfId="25138"/>
    <cellStyle name="20% - Accent2 11 5 4 5" xfId="42968"/>
    <cellStyle name="20% - Accent2 11 5 5" xfId="7689"/>
    <cellStyle name="20% - Accent2 11 5 5 2" xfId="27249"/>
    <cellStyle name="20% - Accent2 11 5 5 3" xfId="45072"/>
    <cellStyle name="20% - Accent2 11 5 6" xfId="13770"/>
    <cellStyle name="20% - Accent2 11 5 6 2" xfId="33202"/>
    <cellStyle name="20% - Accent2 11 5 7" xfId="19049"/>
    <cellStyle name="20% - Accent2 11 5 7 2" xfId="38373"/>
    <cellStyle name="20% - Accent2 11 5 8" xfId="22017"/>
    <cellStyle name="20% - Accent2 11 5 9" xfId="20533"/>
    <cellStyle name="20% - Accent2 11 6" xfId="2041"/>
    <cellStyle name="20% - Accent2 11 6 2" xfId="4077"/>
    <cellStyle name="20% - Accent2 11 6 2 2" xfId="9464"/>
    <cellStyle name="20% - Accent2 11 6 2 2 2" xfId="29022"/>
    <cellStyle name="20% - Accent2 11 6 2 2 3" xfId="46838"/>
    <cellStyle name="20% - Accent2 11 6 2 3" xfId="15583"/>
    <cellStyle name="20% - Accent2 11 6 2 3 2" xfId="34976"/>
    <cellStyle name="20% - Accent2 11 6 2 4" xfId="23793"/>
    <cellStyle name="20% - Accent2 11 6 2 5" xfId="41623"/>
    <cellStyle name="20% - Accent2 11 6 3" xfId="7836"/>
    <cellStyle name="20% - Accent2 11 6 3 2" xfId="27396"/>
    <cellStyle name="20% - Accent2 11 6 3 3" xfId="45217"/>
    <cellStyle name="20% - Accent2 11 6 4" xfId="13917"/>
    <cellStyle name="20% - Accent2 11 6 4 2" xfId="33347"/>
    <cellStyle name="20% - Accent2 11 6 5" xfId="19194"/>
    <cellStyle name="20% - Accent2 11 6 5 2" xfId="38518"/>
    <cellStyle name="20% - Accent2 11 6 6" xfId="22162"/>
    <cellStyle name="20% - Accent2 11 6 7" xfId="20678"/>
    <cellStyle name="20% - Accent2 11 6 8" xfId="40002"/>
    <cellStyle name="20% - Accent2 11 7" xfId="3069"/>
    <cellStyle name="20% - Accent2 11 7 2" xfId="8649"/>
    <cellStyle name="20% - Accent2 11 7 2 2" xfId="28209"/>
    <cellStyle name="20% - Accent2 11 7 2 3" xfId="46026"/>
    <cellStyle name="20% - Accent2 11 7 3" xfId="14740"/>
    <cellStyle name="20% - Accent2 11 7 3 2" xfId="34160"/>
    <cellStyle name="20% - Accent2 11 7 4" xfId="22977"/>
    <cellStyle name="20% - Accent2 11 7 5" xfId="40811"/>
    <cellStyle name="20% - Accent2 11 8" xfId="4835"/>
    <cellStyle name="20% - Accent2 11 8 2" xfId="10219"/>
    <cellStyle name="20% - Accent2 11 8 2 2" xfId="29777"/>
    <cellStyle name="20% - Accent2 11 8 2 3" xfId="47591"/>
    <cellStyle name="20% - Accent2 11 8 3" xfId="16341"/>
    <cellStyle name="20% - Accent2 11 8 3 2" xfId="35729"/>
    <cellStyle name="20% - Accent2 11 8 4" xfId="24546"/>
    <cellStyle name="20% - Accent2 11 8 5" xfId="42376"/>
    <cellStyle name="20% - Accent2 11 9" xfId="6164"/>
    <cellStyle name="20% - Accent2 11 9 2" xfId="11525"/>
    <cellStyle name="20% - Accent2 11 9 2 2" xfId="31083"/>
    <cellStyle name="20% - Accent2 11 9 2 3" xfId="48868"/>
    <cellStyle name="20% - Accent2 11 9 3" xfId="17648"/>
    <cellStyle name="20% - Accent2 11 9 3 2" xfId="37006"/>
    <cellStyle name="20% - Accent2 11 9 4" xfId="25823"/>
    <cellStyle name="20% - Accent2 11 9 5" xfId="43653"/>
    <cellStyle name="20% - Accent2 12" xfId="1166"/>
    <cellStyle name="20% - Accent2 13" xfId="1278"/>
    <cellStyle name="20% - Accent2 13 10" xfId="7175"/>
    <cellStyle name="20% - Accent2 13 10 2" xfId="26735"/>
    <cellStyle name="20% - Accent2 13 10 3" xfId="44560"/>
    <cellStyle name="20% - Accent2 13 11" xfId="12383"/>
    <cellStyle name="20% - Accent2 13 11 2" xfId="31941"/>
    <cellStyle name="20% - Accent2 13 11 3" xfId="49725"/>
    <cellStyle name="20% - Accent2 13 12" xfId="12738"/>
    <cellStyle name="20% - Accent2 13 12 2" xfId="32294"/>
    <cellStyle name="20% - Accent2 13 12 3" xfId="50035"/>
    <cellStyle name="20% - Accent2 13 13" xfId="13191"/>
    <cellStyle name="20% - Accent2 13 13 2" xfId="32690"/>
    <cellStyle name="20% - Accent2 13 14" xfId="18503"/>
    <cellStyle name="20% - Accent2 13 14 2" xfId="37861"/>
    <cellStyle name="20% - Accent2 13 15" xfId="21505"/>
    <cellStyle name="20% - Accent2 13 16" xfId="20021"/>
    <cellStyle name="20% - Accent2 13 17" xfId="39345"/>
    <cellStyle name="20% - Accent2 13 2" xfId="1525"/>
    <cellStyle name="20% - Accent2 13 2 10" xfId="12896"/>
    <cellStyle name="20% - Accent2 13 2 10 2" xfId="32452"/>
    <cellStyle name="20% - Accent2 13 2 10 3" xfId="50191"/>
    <cellStyle name="20% - Accent2 13 2 11" xfId="13402"/>
    <cellStyle name="20% - Accent2 13 2 11 2" xfId="32835"/>
    <cellStyle name="20% - Accent2 13 2 12" xfId="18682"/>
    <cellStyle name="20% - Accent2 13 2 12 2" xfId="38006"/>
    <cellStyle name="20% - Accent2 13 2 13" xfId="21650"/>
    <cellStyle name="20% - Accent2 13 2 14" xfId="20166"/>
    <cellStyle name="20% - Accent2 13 2 15" xfId="39490"/>
    <cellStyle name="20% - Accent2 13 2 2" xfId="1818"/>
    <cellStyle name="20% - Accent2 13 2 2 10" xfId="39781"/>
    <cellStyle name="20% - Accent2 13 2 2 2" xfId="2564"/>
    <cellStyle name="20% - Accent2 13 2 2 2 2" xfId="4587"/>
    <cellStyle name="20% - Accent2 13 2 2 2 2 2" xfId="9974"/>
    <cellStyle name="20% - Accent2 13 2 2 2 2 2 2" xfId="29532"/>
    <cellStyle name="20% - Accent2 13 2 2 2 2 2 3" xfId="47346"/>
    <cellStyle name="20% - Accent2 13 2 2 2 2 3" xfId="16093"/>
    <cellStyle name="20% - Accent2 13 2 2 2 2 3 2" xfId="35484"/>
    <cellStyle name="20% - Accent2 13 2 2 2 2 4" xfId="24301"/>
    <cellStyle name="20% - Accent2 13 2 2 2 2 5" xfId="42131"/>
    <cellStyle name="20% - Accent2 13 2 2 2 3" xfId="8359"/>
    <cellStyle name="20% - Accent2 13 2 2 2 3 2" xfId="27919"/>
    <cellStyle name="20% - Accent2 13 2 2 2 3 3" xfId="45738"/>
    <cellStyle name="20% - Accent2 13 2 2 2 4" xfId="14440"/>
    <cellStyle name="20% - Accent2 13 2 2 2 4 2" xfId="33868"/>
    <cellStyle name="20% - Accent2 13 2 2 2 5" xfId="19715"/>
    <cellStyle name="20% - Accent2 13 2 2 2 5 2" xfId="39039"/>
    <cellStyle name="20% - Accent2 13 2 2 2 6" xfId="22685"/>
    <cellStyle name="20% - Accent2 13 2 2 2 7" xfId="21199"/>
    <cellStyle name="20% - Accent2 13 2 2 2 8" xfId="40523"/>
    <cellStyle name="20% - Accent2 13 2 2 3" xfId="3857"/>
    <cellStyle name="20% - Accent2 13 2 2 3 2" xfId="9244"/>
    <cellStyle name="20% - Accent2 13 2 2 3 2 2" xfId="28802"/>
    <cellStyle name="20% - Accent2 13 2 2 3 2 3" xfId="46618"/>
    <cellStyle name="20% - Accent2 13 2 2 3 3" xfId="15363"/>
    <cellStyle name="20% - Accent2 13 2 2 3 3 2" xfId="34756"/>
    <cellStyle name="20% - Accent2 13 2 2 3 4" xfId="23573"/>
    <cellStyle name="20% - Accent2 13 2 2 3 5" xfId="41403"/>
    <cellStyle name="20% - Accent2 13 2 2 4" xfId="5965"/>
    <cellStyle name="20% - Accent2 13 2 2 4 2" xfId="11326"/>
    <cellStyle name="20% - Accent2 13 2 2 4 2 2" xfId="30884"/>
    <cellStyle name="20% - Accent2 13 2 2 4 2 3" xfId="48670"/>
    <cellStyle name="20% - Accent2 13 2 2 4 3" xfId="17449"/>
    <cellStyle name="20% - Accent2 13 2 2 4 3 2" xfId="36808"/>
    <cellStyle name="20% - Accent2 13 2 2 4 4" xfId="25625"/>
    <cellStyle name="20% - Accent2 13 2 2 4 5" xfId="43455"/>
    <cellStyle name="20% - Accent2 13 2 2 5" xfId="7613"/>
    <cellStyle name="20% - Accent2 13 2 2 5 2" xfId="27173"/>
    <cellStyle name="20% - Accent2 13 2 2 5 3" xfId="44996"/>
    <cellStyle name="20% - Accent2 13 2 2 6" xfId="13694"/>
    <cellStyle name="20% - Accent2 13 2 2 6 2" xfId="33126"/>
    <cellStyle name="20% - Accent2 13 2 2 7" xfId="18973"/>
    <cellStyle name="20% - Accent2 13 2 2 7 2" xfId="38297"/>
    <cellStyle name="20% - Accent2 13 2 2 8" xfId="21941"/>
    <cellStyle name="20% - Accent2 13 2 2 9" xfId="20457"/>
    <cellStyle name="20% - Accent2 13 2 3" xfId="2272"/>
    <cellStyle name="20% - Accent2 13 2 3 2" xfId="4308"/>
    <cellStyle name="20% - Accent2 13 2 3 2 2" xfId="9695"/>
    <cellStyle name="20% - Accent2 13 2 3 2 2 2" xfId="29253"/>
    <cellStyle name="20% - Accent2 13 2 3 2 2 3" xfId="47068"/>
    <cellStyle name="20% - Accent2 13 2 3 2 3" xfId="15814"/>
    <cellStyle name="20% - Accent2 13 2 3 2 3 2" xfId="35206"/>
    <cellStyle name="20% - Accent2 13 2 3 2 4" xfId="24023"/>
    <cellStyle name="20% - Accent2 13 2 3 2 5" xfId="41853"/>
    <cellStyle name="20% - Accent2 13 2 3 3" xfId="8067"/>
    <cellStyle name="20% - Accent2 13 2 3 3 2" xfId="27627"/>
    <cellStyle name="20% - Accent2 13 2 3 3 3" xfId="45447"/>
    <cellStyle name="20% - Accent2 13 2 3 4" xfId="14148"/>
    <cellStyle name="20% - Accent2 13 2 3 4 2" xfId="33577"/>
    <cellStyle name="20% - Accent2 13 2 3 5" xfId="19424"/>
    <cellStyle name="20% - Accent2 13 2 3 5 2" xfId="38748"/>
    <cellStyle name="20% - Accent2 13 2 3 6" xfId="22393"/>
    <cellStyle name="20% - Accent2 13 2 3 7" xfId="20908"/>
    <cellStyle name="20% - Accent2 13 2 3 8" xfId="40232"/>
    <cellStyle name="20% - Accent2 13 2 4" xfId="3445"/>
    <cellStyle name="20% - Accent2 13 2 4 2" xfId="8937"/>
    <cellStyle name="20% - Accent2 13 2 4 2 2" xfId="28497"/>
    <cellStyle name="20% - Accent2 13 2 4 2 3" xfId="46314"/>
    <cellStyle name="20% - Accent2 13 2 4 3" xfId="15039"/>
    <cellStyle name="20% - Accent2 13 2 4 3 2" xfId="34452"/>
    <cellStyle name="20% - Accent2 13 2 4 4" xfId="23269"/>
    <cellStyle name="20% - Accent2 13 2 4 5" xfId="41099"/>
    <cellStyle name="20% - Accent2 13 2 5" xfId="5356"/>
    <cellStyle name="20% - Accent2 13 2 5 2" xfId="10722"/>
    <cellStyle name="20% - Accent2 13 2 5 2 2" xfId="30280"/>
    <cellStyle name="20% - Accent2 13 2 5 2 3" xfId="48079"/>
    <cellStyle name="20% - Accent2 13 2 5 3" xfId="16845"/>
    <cellStyle name="20% - Accent2 13 2 5 3 2" xfId="36217"/>
    <cellStyle name="20% - Accent2 13 2 5 4" xfId="25034"/>
    <cellStyle name="20% - Accent2 13 2 5 5" xfId="42864"/>
    <cellStyle name="20% - Accent2 13 2 6" xfId="6452"/>
    <cellStyle name="20% - Accent2 13 2 6 2" xfId="11813"/>
    <cellStyle name="20% - Accent2 13 2 6 2 2" xfId="31371"/>
    <cellStyle name="20% - Accent2 13 2 6 2 3" xfId="49156"/>
    <cellStyle name="20% - Accent2 13 2 6 3" xfId="17936"/>
    <cellStyle name="20% - Accent2 13 2 6 3 2" xfId="37294"/>
    <cellStyle name="20% - Accent2 13 2 6 4" xfId="26111"/>
    <cellStyle name="20% - Accent2 13 2 6 5" xfId="43941"/>
    <cellStyle name="20% - Accent2 13 2 7" xfId="6856"/>
    <cellStyle name="20% - Accent2 13 2 7 2" xfId="12217"/>
    <cellStyle name="20% - Accent2 13 2 7 2 2" xfId="31775"/>
    <cellStyle name="20% - Accent2 13 2 7 2 3" xfId="49560"/>
    <cellStyle name="20% - Accent2 13 2 7 3" xfId="18340"/>
    <cellStyle name="20% - Accent2 13 2 7 3 2" xfId="37698"/>
    <cellStyle name="20% - Accent2 13 2 7 4" xfId="26515"/>
    <cellStyle name="20% - Accent2 13 2 7 5" xfId="44345"/>
    <cellStyle name="20% - Accent2 13 2 8" xfId="7321"/>
    <cellStyle name="20% - Accent2 13 2 8 2" xfId="26881"/>
    <cellStyle name="20% - Accent2 13 2 8 3" xfId="44705"/>
    <cellStyle name="20% - Accent2 13 2 9" xfId="12540"/>
    <cellStyle name="20% - Accent2 13 2 9 2" xfId="32097"/>
    <cellStyle name="20% - Accent2 13 2 9 3" xfId="49881"/>
    <cellStyle name="20% - Accent2 13 3" xfId="1672"/>
    <cellStyle name="20% - Accent2 13 3 10" xfId="39636"/>
    <cellStyle name="20% - Accent2 13 3 2" xfId="2418"/>
    <cellStyle name="20% - Accent2 13 3 2 2" xfId="4441"/>
    <cellStyle name="20% - Accent2 13 3 2 2 2" xfId="9828"/>
    <cellStyle name="20% - Accent2 13 3 2 2 2 2" xfId="29386"/>
    <cellStyle name="20% - Accent2 13 3 2 2 2 3" xfId="47201"/>
    <cellStyle name="20% - Accent2 13 3 2 2 3" xfId="15947"/>
    <cellStyle name="20% - Accent2 13 3 2 2 3 2" xfId="35339"/>
    <cellStyle name="20% - Accent2 13 3 2 2 4" xfId="24156"/>
    <cellStyle name="20% - Accent2 13 3 2 2 5" xfId="41986"/>
    <cellStyle name="20% - Accent2 13 3 2 3" xfId="5753"/>
    <cellStyle name="20% - Accent2 13 3 2 3 2" xfId="11114"/>
    <cellStyle name="20% - Accent2 13 3 2 3 2 2" xfId="30672"/>
    <cellStyle name="20% - Accent2 13 3 2 3 2 3" xfId="48458"/>
    <cellStyle name="20% - Accent2 13 3 2 3 3" xfId="17237"/>
    <cellStyle name="20% - Accent2 13 3 2 3 3 2" xfId="36596"/>
    <cellStyle name="20% - Accent2 13 3 2 3 4" xfId="25413"/>
    <cellStyle name="20% - Accent2 13 3 2 3 5" xfId="43243"/>
    <cellStyle name="20% - Accent2 13 3 2 4" xfId="8213"/>
    <cellStyle name="20% - Accent2 13 3 2 4 2" xfId="27773"/>
    <cellStyle name="20% - Accent2 13 3 2 4 3" xfId="45593"/>
    <cellStyle name="20% - Accent2 13 3 2 5" xfId="14294"/>
    <cellStyle name="20% - Accent2 13 3 2 5 2" xfId="33723"/>
    <cellStyle name="20% - Accent2 13 3 2 6" xfId="19570"/>
    <cellStyle name="20% - Accent2 13 3 2 6 2" xfId="38894"/>
    <cellStyle name="20% - Accent2 13 3 2 7" xfId="22539"/>
    <cellStyle name="20% - Accent2 13 3 2 8" xfId="21054"/>
    <cellStyle name="20% - Accent2 13 3 2 9" xfId="40378"/>
    <cellStyle name="20% - Accent2 13 3 3" xfId="3714"/>
    <cellStyle name="20% - Accent2 13 3 3 2" xfId="9101"/>
    <cellStyle name="20% - Accent2 13 3 3 2 2" xfId="28659"/>
    <cellStyle name="20% - Accent2 13 3 3 2 3" xfId="46475"/>
    <cellStyle name="20% - Accent2 13 3 3 3" xfId="15220"/>
    <cellStyle name="20% - Accent2 13 3 3 3 2" xfId="34613"/>
    <cellStyle name="20% - Accent2 13 3 3 4" xfId="23430"/>
    <cellStyle name="20% - Accent2 13 3 3 5" xfId="41260"/>
    <cellStyle name="20% - Accent2 13 3 4" xfId="5129"/>
    <cellStyle name="20% - Accent2 13 3 4 2" xfId="10496"/>
    <cellStyle name="20% - Accent2 13 3 4 2 2" xfId="30054"/>
    <cellStyle name="20% - Accent2 13 3 4 2 3" xfId="47867"/>
    <cellStyle name="20% - Accent2 13 3 4 3" xfId="16619"/>
    <cellStyle name="20% - Accent2 13 3 4 3 2" xfId="36005"/>
    <cellStyle name="20% - Accent2 13 3 4 4" xfId="24822"/>
    <cellStyle name="20% - Accent2 13 3 4 5" xfId="42652"/>
    <cellStyle name="20% - Accent2 13 3 5" xfId="7467"/>
    <cellStyle name="20% - Accent2 13 3 5 2" xfId="27027"/>
    <cellStyle name="20% - Accent2 13 3 5 3" xfId="44851"/>
    <cellStyle name="20% - Accent2 13 3 6" xfId="13548"/>
    <cellStyle name="20% - Accent2 13 3 6 2" xfId="32981"/>
    <cellStyle name="20% - Accent2 13 3 7" xfId="18828"/>
    <cellStyle name="20% - Accent2 13 3 7 2" xfId="38152"/>
    <cellStyle name="20% - Accent2 13 3 8" xfId="21796"/>
    <cellStyle name="20% - Accent2 13 3 9" xfId="20312"/>
    <cellStyle name="20% - Accent2 13 4" xfId="1980"/>
    <cellStyle name="20% - Accent2 13 4 10" xfId="39942"/>
    <cellStyle name="20% - Accent2 13 4 2" xfId="2725"/>
    <cellStyle name="20% - Accent2 13 4 2 2" xfId="4747"/>
    <cellStyle name="20% - Accent2 13 4 2 2 2" xfId="10134"/>
    <cellStyle name="20% - Accent2 13 4 2 2 2 2" xfId="29692"/>
    <cellStyle name="20% - Accent2 13 4 2 2 2 3" xfId="47506"/>
    <cellStyle name="20% - Accent2 13 4 2 2 3" xfId="16253"/>
    <cellStyle name="20% - Accent2 13 4 2 2 3 2" xfId="35644"/>
    <cellStyle name="20% - Accent2 13 4 2 2 4" xfId="24461"/>
    <cellStyle name="20% - Accent2 13 4 2 2 5" xfId="42291"/>
    <cellStyle name="20% - Accent2 13 4 2 3" xfId="8520"/>
    <cellStyle name="20% - Accent2 13 4 2 3 2" xfId="28080"/>
    <cellStyle name="20% - Accent2 13 4 2 3 3" xfId="45899"/>
    <cellStyle name="20% - Accent2 13 4 2 4" xfId="14601"/>
    <cellStyle name="20% - Accent2 13 4 2 4 2" xfId="34029"/>
    <cellStyle name="20% - Accent2 13 4 2 5" xfId="19876"/>
    <cellStyle name="20% - Accent2 13 4 2 5 2" xfId="39200"/>
    <cellStyle name="20% - Accent2 13 4 2 6" xfId="22846"/>
    <cellStyle name="20% - Accent2 13 4 2 7" xfId="21360"/>
    <cellStyle name="20% - Accent2 13 4 2 8" xfId="40684"/>
    <cellStyle name="20% - Accent2 13 4 3" xfId="4017"/>
    <cellStyle name="20% - Accent2 13 4 3 2" xfId="9404"/>
    <cellStyle name="20% - Accent2 13 4 3 2 2" xfId="28962"/>
    <cellStyle name="20% - Accent2 13 4 3 2 3" xfId="46778"/>
    <cellStyle name="20% - Accent2 13 4 3 3" xfId="15523"/>
    <cellStyle name="20% - Accent2 13 4 3 3 2" xfId="34916"/>
    <cellStyle name="20% - Accent2 13 4 3 4" xfId="23733"/>
    <cellStyle name="20% - Accent2 13 4 3 5" xfId="41563"/>
    <cellStyle name="20% - Accent2 13 4 4" xfId="5563"/>
    <cellStyle name="20% - Accent2 13 4 4 2" xfId="10924"/>
    <cellStyle name="20% - Accent2 13 4 4 2 2" xfId="30482"/>
    <cellStyle name="20% - Accent2 13 4 4 2 3" xfId="48268"/>
    <cellStyle name="20% - Accent2 13 4 4 3" xfId="17047"/>
    <cellStyle name="20% - Accent2 13 4 4 3 2" xfId="36406"/>
    <cellStyle name="20% - Accent2 13 4 4 4" xfId="25223"/>
    <cellStyle name="20% - Accent2 13 4 4 5" xfId="43053"/>
    <cellStyle name="20% - Accent2 13 4 5" xfId="7775"/>
    <cellStyle name="20% - Accent2 13 4 5 2" xfId="27335"/>
    <cellStyle name="20% - Accent2 13 4 5 3" xfId="45157"/>
    <cellStyle name="20% - Accent2 13 4 6" xfId="13856"/>
    <cellStyle name="20% - Accent2 13 4 6 2" xfId="33287"/>
    <cellStyle name="20% - Accent2 13 4 7" xfId="19134"/>
    <cellStyle name="20% - Accent2 13 4 7 2" xfId="38458"/>
    <cellStyle name="20% - Accent2 13 4 8" xfId="22102"/>
    <cellStyle name="20% - Accent2 13 4 9" xfId="20618"/>
    <cellStyle name="20% - Accent2 13 5" xfId="2126"/>
    <cellStyle name="20% - Accent2 13 5 2" xfId="4162"/>
    <cellStyle name="20% - Accent2 13 5 2 2" xfId="9549"/>
    <cellStyle name="20% - Accent2 13 5 2 2 2" xfId="29107"/>
    <cellStyle name="20% - Accent2 13 5 2 2 3" xfId="46923"/>
    <cellStyle name="20% - Accent2 13 5 2 3" xfId="15668"/>
    <cellStyle name="20% - Accent2 13 5 2 3 2" xfId="35061"/>
    <cellStyle name="20% - Accent2 13 5 2 4" xfId="23878"/>
    <cellStyle name="20% - Accent2 13 5 2 5" xfId="41708"/>
    <cellStyle name="20% - Accent2 13 5 3" xfId="7921"/>
    <cellStyle name="20% - Accent2 13 5 3 2" xfId="27481"/>
    <cellStyle name="20% - Accent2 13 5 3 3" xfId="45302"/>
    <cellStyle name="20% - Accent2 13 5 4" xfId="14002"/>
    <cellStyle name="20% - Accent2 13 5 4 2" xfId="33432"/>
    <cellStyle name="20% - Accent2 13 5 5" xfId="19279"/>
    <cellStyle name="20% - Accent2 13 5 5 2" xfId="38603"/>
    <cellStyle name="20% - Accent2 13 5 6" xfId="22247"/>
    <cellStyle name="20% - Accent2 13 5 7" xfId="20763"/>
    <cellStyle name="20% - Accent2 13 5 8" xfId="40087"/>
    <cellStyle name="20% - Accent2 13 6" xfId="3154"/>
    <cellStyle name="20% - Accent2 13 6 2" xfId="8734"/>
    <cellStyle name="20% - Accent2 13 6 2 2" xfId="28294"/>
    <cellStyle name="20% - Accent2 13 6 2 3" xfId="46111"/>
    <cellStyle name="20% - Accent2 13 6 3" xfId="14825"/>
    <cellStyle name="20% - Accent2 13 6 3 2" xfId="34245"/>
    <cellStyle name="20% - Accent2 13 6 4" xfId="23062"/>
    <cellStyle name="20% - Accent2 13 6 5" xfId="40896"/>
    <cellStyle name="20% - Accent2 13 7" xfId="4922"/>
    <cellStyle name="20% - Accent2 13 7 2" xfId="10306"/>
    <cellStyle name="20% - Accent2 13 7 2 2" xfId="29864"/>
    <cellStyle name="20% - Accent2 13 7 2 3" xfId="47677"/>
    <cellStyle name="20% - Accent2 13 7 3" xfId="16428"/>
    <cellStyle name="20% - Accent2 13 7 3 2" xfId="35815"/>
    <cellStyle name="20% - Accent2 13 7 4" xfId="24632"/>
    <cellStyle name="20% - Accent2 13 7 5" xfId="42462"/>
    <cellStyle name="20% - Accent2 13 8" xfId="6249"/>
    <cellStyle name="20% - Accent2 13 8 2" xfId="11610"/>
    <cellStyle name="20% - Accent2 13 8 2 2" xfId="31168"/>
    <cellStyle name="20% - Accent2 13 8 2 3" xfId="48953"/>
    <cellStyle name="20% - Accent2 13 8 3" xfId="17733"/>
    <cellStyle name="20% - Accent2 13 8 3 2" xfId="37091"/>
    <cellStyle name="20% - Accent2 13 8 4" xfId="25908"/>
    <cellStyle name="20% - Accent2 13 8 5" xfId="43738"/>
    <cellStyle name="20% - Accent2 13 9" xfId="6653"/>
    <cellStyle name="20% - Accent2 13 9 2" xfId="12014"/>
    <cellStyle name="20% - Accent2 13 9 2 2" xfId="31572"/>
    <cellStyle name="20% - Accent2 13 9 2 3" xfId="49357"/>
    <cellStyle name="20% - Accent2 13 9 3" xfId="18137"/>
    <cellStyle name="20% - Accent2 13 9 3 2" xfId="37495"/>
    <cellStyle name="20% - Accent2 13 9 4" xfId="26312"/>
    <cellStyle name="20% - Accent2 13 9 5" xfId="44142"/>
    <cellStyle name="20% - Accent2 14" xfId="1851"/>
    <cellStyle name="20% - Accent2 14 10" xfId="20490"/>
    <cellStyle name="20% - Accent2 14 11" xfId="39814"/>
    <cellStyle name="20% - Accent2 14 2" xfId="2597"/>
    <cellStyle name="20% - Accent2 14 2 2" xfId="4619"/>
    <cellStyle name="20% - Accent2 14 2 2 2" xfId="6020"/>
    <cellStyle name="20% - Accent2 14 2 2 2 2" xfId="11381"/>
    <cellStyle name="20% - Accent2 14 2 2 2 2 2" xfId="30939"/>
    <cellStyle name="20% - Accent2 14 2 2 2 2 3" xfId="48725"/>
    <cellStyle name="20% - Accent2 14 2 2 2 3" xfId="17504"/>
    <cellStyle name="20% - Accent2 14 2 2 2 3 2" xfId="36863"/>
    <cellStyle name="20% - Accent2 14 2 2 2 4" xfId="25680"/>
    <cellStyle name="20% - Accent2 14 2 2 2 5" xfId="43510"/>
    <cellStyle name="20% - Accent2 14 2 2 3" xfId="10006"/>
    <cellStyle name="20% - Accent2 14 2 2 3 2" xfId="29564"/>
    <cellStyle name="20% - Accent2 14 2 2 3 3" xfId="47378"/>
    <cellStyle name="20% - Accent2 14 2 2 4" xfId="16125"/>
    <cellStyle name="20% - Accent2 14 2 2 4 2" xfId="35516"/>
    <cellStyle name="20% - Accent2 14 2 2 5" xfId="24333"/>
    <cellStyle name="20% - Accent2 14 2 2 6" xfId="42163"/>
    <cellStyle name="20% - Accent2 14 2 3" xfId="5411"/>
    <cellStyle name="20% - Accent2 14 2 3 2" xfId="10777"/>
    <cellStyle name="20% - Accent2 14 2 3 2 2" xfId="30335"/>
    <cellStyle name="20% - Accent2 14 2 3 2 3" xfId="48134"/>
    <cellStyle name="20% - Accent2 14 2 3 3" xfId="16900"/>
    <cellStyle name="20% - Accent2 14 2 3 3 2" xfId="36272"/>
    <cellStyle name="20% - Accent2 14 2 3 4" xfId="25089"/>
    <cellStyle name="20% - Accent2 14 2 3 5" xfId="42919"/>
    <cellStyle name="20% - Accent2 14 2 4" xfId="8392"/>
    <cellStyle name="20% - Accent2 14 2 4 2" xfId="27952"/>
    <cellStyle name="20% - Accent2 14 2 4 3" xfId="45771"/>
    <cellStyle name="20% - Accent2 14 2 5" xfId="14473"/>
    <cellStyle name="20% - Accent2 14 2 5 2" xfId="33901"/>
    <cellStyle name="20% - Accent2 14 2 6" xfId="19748"/>
    <cellStyle name="20% - Accent2 14 2 6 2" xfId="39072"/>
    <cellStyle name="20% - Accent2 14 2 7" xfId="22718"/>
    <cellStyle name="20% - Accent2 14 2 8" xfId="21232"/>
    <cellStyle name="20% - Accent2 14 2 9" xfId="40556"/>
    <cellStyle name="20% - Accent2 14 3" xfId="3889"/>
    <cellStyle name="20% - Accent2 14 3 2" xfId="5808"/>
    <cellStyle name="20% - Accent2 14 3 2 2" xfId="11169"/>
    <cellStyle name="20% - Accent2 14 3 2 2 2" xfId="30727"/>
    <cellStyle name="20% - Accent2 14 3 2 2 3" xfId="48513"/>
    <cellStyle name="20% - Accent2 14 3 2 3" xfId="17292"/>
    <cellStyle name="20% - Accent2 14 3 2 3 2" xfId="36651"/>
    <cellStyle name="20% - Accent2 14 3 2 4" xfId="25468"/>
    <cellStyle name="20% - Accent2 14 3 2 5" xfId="43298"/>
    <cellStyle name="20% - Accent2 14 3 3" xfId="5184"/>
    <cellStyle name="20% - Accent2 14 3 3 2" xfId="10551"/>
    <cellStyle name="20% - Accent2 14 3 3 2 2" xfId="30109"/>
    <cellStyle name="20% - Accent2 14 3 3 2 3" xfId="47922"/>
    <cellStyle name="20% - Accent2 14 3 3 3" xfId="16674"/>
    <cellStyle name="20% - Accent2 14 3 3 3 2" xfId="36060"/>
    <cellStyle name="20% - Accent2 14 3 3 4" xfId="24877"/>
    <cellStyle name="20% - Accent2 14 3 3 5" xfId="42707"/>
    <cellStyle name="20% - Accent2 14 3 4" xfId="9276"/>
    <cellStyle name="20% - Accent2 14 3 4 2" xfId="28834"/>
    <cellStyle name="20% - Accent2 14 3 4 3" xfId="46650"/>
    <cellStyle name="20% - Accent2 14 3 5" xfId="15395"/>
    <cellStyle name="20% - Accent2 14 3 5 2" xfId="34788"/>
    <cellStyle name="20% - Accent2 14 3 6" xfId="23605"/>
    <cellStyle name="20% - Accent2 14 3 7" xfId="41435"/>
    <cellStyle name="20% - Accent2 14 4" xfId="2951"/>
    <cellStyle name="20% - Accent2 14 4 2" xfId="5623"/>
    <cellStyle name="20% - Accent2 14 4 2 2" xfId="10984"/>
    <cellStyle name="20% - Accent2 14 4 2 2 2" xfId="30542"/>
    <cellStyle name="20% - Accent2 14 4 2 2 3" xfId="48328"/>
    <cellStyle name="20% - Accent2 14 4 2 3" xfId="17107"/>
    <cellStyle name="20% - Accent2 14 4 2 3 2" xfId="36466"/>
    <cellStyle name="20% - Accent2 14 4 2 4" xfId="25283"/>
    <cellStyle name="20% - Accent2 14 4 2 5" xfId="43113"/>
    <cellStyle name="20% - Accent2 14 5" xfId="4985"/>
    <cellStyle name="20% - Accent2 14 5 2" xfId="10366"/>
    <cellStyle name="20% - Accent2 14 5 2 2" xfId="29924"/>
    <cellStyle name="20% - Accent2 14 5 2 3" xfId="47737"/>
    <cellStyle name="20% - Accent2 14 5 3" xfId="16488"/>
    <cellStyle name="20% - Accent2 14 5 3 2" xfId="35875"/>
    <cellStyle name="20% - Accent2 14 5 4" xfId="24692"/>
    <cellStyle name="20% - Accent2 14 5 5" xfId="42522"/>
    <cellStyle name="20% - Accent2 14 6" xfId="7646"/>
    <cellStyle name="20% - Accent2 14 6 2" xfId="27206"/>
    <cellStyle name="20% - Accent2 14 6 3" xfId="45029"/>
    <cellStyle name="20% - Accent2 14 7" xfId="13727"/>
    <cellStyle name="20% - Accent2 14 7 2" xfId="33159"/>
    <cellStyle name="20% - Accent2 14 8" xfId="19006"/>
    <cellStyle name="20% - Accent2 14 8 2" xfId="38330"/>
    <cellStyle name="20% - Accent2 14 9" xfId="21974"/>
    <cellStyle name="20% - Accent2 15" xfId="2930"/>
    <cellStyle name="20% - Accent2 15 2" xfId="3317"/>
    <cellStyle name="20% - Accent2 15 2 2" xfId="5834"/>
    <cellStyle name="20% - Accent2 15 2 2 2" xfId="11195"/>
    <cellStyle name="20% - Accent2 15 2 2 2 2" xfId="30753"/>
    <cellStyle name="20% - Accent2 15 2 2 2 3" xfId="48539"/>
    <cellStyle name="20% - Accent2 15 2 2 3" xfId="17318"/>
    <cellStyle name="20% - Accent2 15 2 2 3 2" xfId="36677"/>
    <cellStyle name="20% - Accent2 15 2 2 4" xfId="25494"/>
    <cellStyle name="20% - Accent2 15 2 2 5" xfId="43324"/>
    <cellStyle name="20% - Accent2 15 2 3" xfId="5223"/>
    <cellStyle name="20% - Accent2 15 2 3 2" xfId="10590"/>
    <cellStyle name="20% - Accent2 15 2 3 2 2" xfId="30148"/>
    <cellStyle name="20% - Accent2 15 2 3 2 3" xfId="47948"/>
    <cellStyle name="20% - Accent2 15 2 3 3" xfId="16713"/>
    <cellStyle name="20% - Accent2 15 2 3 3 2" xfId="36086"/>
    <cellStyle name="20% - Accent2 15 2 3 4" xfId="24903"/>
    <cellStyle name="20% - Accent2 15 2 3 5" xfId="42733"/>
    <cellStyle name="20% - Accent2 15 2 4" xfId="6324"/>
    <cellStyle name="20% - Accent2 15 2 4 2" xfId="11685"/>
    <cellStyle name="20% - Accent2 15 2 4 2 2" xfId="31243"/>
    <cellStyle name="20% - Accent2 15 2 4 2 3" xfId="49028"/>
    <cellStyle name="20% - Accent2 15 2 4 3" xfId="17808"/>
    <cellStyle name="20% - Accent2 15 2 4 3 2" xfId="37166"/>
    <cellStyle name="20% - Accent2 15 2 4 4" xfId="25983"/>
    <cellStyle name="20% - Accent2 15 2 4 5" xfId="43813"/>
    <cellStyle name="20% - Accent2 15 2 5" xfId="6728"/>
    <cellStyle name="20% - Accent2 15 2 5 2" xfId="12089"/>
    <cellStyle name="20% - Accent2 15 2 5 2 2" xfId="31647"/>
    <cellStyle name="20% - Accent2 15 2 5 2 3" xfId="49432"/>
    <cellStyle name="20% - Accent2 15 2 5 3" xfId="18212"/>
    <cellStyle name="20% - Accent2 15 2 5 3 2" xfId="37570"/>
    <cellStyle name="20% - Accent2 15 2 5 4" xfId="26387"/>
    <cellStyle name="20% - Accent2 15 2 5 5" xfId="44217"/>
    <cellStyle name="20% - Accent2 15 2 6" xfId="8809"/>
    <cellStyle name="20% - Accent2 15 2 6 2" xfId="28369"/>
    <cellStyle name="20% - Accent2 15 2 6 3" xfId="46186"/>
    <cellStyle name="20% - Accent2 15 2 7" xfId="14911"/>
    <cellStyle name="20% - Accent2 15 2 7 2" xfId="34324"/>
    <cellStyle name="20% - Accent2 15 2 8" xfId="23141"/>
    <cellStyle name="20% - Accent2 15 2 9" xfId="40971"/>
    <cellStyle name="20% - Accent2 15 3" xfId="4999"/>
    <cellStyle name="20% - Accent2 15 4" xfId="6121"/>
    <cellStyle name="20% - Accent2 15 4 2" xfId="11482"/>
    <cellStyle name="20% - Accent2 15 4 2 2" xfId="31040"/>
    <cellStyle name="20% - Accent2 15 4 2 3" xfId="48825"/>
    <cellStyle name="20% - Accent2 15 4 3" xfId="17605"/>
    <cellStyle name="20% - Accent2 15 4 3 2" xfId="36963"/>
    <cellStyle name="20% - Accent2 15 4 4" xfId="25780"/>
    <cellStyle name="20% - Accent2 15 4 5" xfId="43610"/>
    <cellStyle name="20% - Accent2 15 5" xfId="6525"/>
    <cellStyle name="20% - Accent2 15 5 2" xfId="11886"/>
    <cellStyle name="20% - Accent2 15 5 2 2" xfId="31444"/>
    <cellStyle name="20% - Accent2 15 5 2 3" xfId="49229"/>
    <cellStyle name="20% - Accent2 15 5 3" xfId="18009"/>
    <cellStyle name="20% - Accent2 15 5 3 2" xfId="37367"/>
    <cellStyle name="20% - Accent2 15 5 4" xfId="26184"/>
    <cellStyle name="20% - Accent2 15 5 5" xfId="44014"/>
    <cellStyle name="20% - Accent2 15 6" xfId="8606"/>
    <cellStyle name="20% - Accent2 15 6 2" xfId="28166"/>
    <cellStyle name="20% - Accent2 15 6 3" xfId="45983"/>
    <cellStyle name="20% - Accent2 15 7" xfId="14697"/>
    <cellStyle name="20% - Accent2 15 7 2" xfId="34117"/>
    <cellStyle name="20% - Accent2 15 8" xfId="22934"/>
    <cellStyle name="20% - Accent2 15 9" xfId="40768"/>
    <cellStyle name="20% - Accent2 16" xfId="3246"/>
    <cellStyle name="20% - Accent2 17" xfId="2784"/>
    <cellStyle name="20% - Accent2 18" xfId="2759"/>
    <cellStyle name="20% - Accent2 18 2" xfId="8553"/>
    <cellStyle name="20% - Accent2 18 2 2" xfId="28113"/>
    <cellStyle name="20% - Accent2 18 2 3" xfId="45930"/>
    <cellStyle name="20% - Accent2 18 3" xfId="14634"/>
    <cellStyle name="20% - Accent2 18 3 2" xfId="34060"/>
    <cellStyle name="20% - Accent2 18 4" xfId="22877"/>
    <cellStyle name="20% - Accent2 18 5" xfId="40715"/>
    <cellStyle name="20% - Accent2 19" xfId="6965"/>
    <cellStyle name="20% - Accent2 2" xfId="49"/>
    <cellStyle name="20% - Accent2 2 10" xfId="1044"/>
    <cellStyle name="20% - Accent2 2 10 10" xfId="6540"/>
    <cellStyle name="20% - Accent2 2 10 10 2" xfId="11901"/>
    <cellStyle name="20% - Accent2 2 10 10 2 2" xfId="31459"/>
    <cellStyle name="20% - Accent2 2 10 10 2 3" xfId="49244"/>
    <cellStyle name="20% - Accent2 2 10 10 3" xfId="18024"/>
    <cellStyle name="20% - Accent2 2 10 10 3 2" xfId="37382"/>
    <cellStyle name="20% - Accent2 2 10 10 4" xfId="26199"/>
    <cellStyle name="20% - Accent2 2 10 10 5" xfId="44029"/>
    <cellStyle name="20% - Accent2 2 10 11" xfId="7061"/>
    <cellStyle name="20% - Accent2 2 10 11 2" xfId="26622"/>
    <cellStyle name="20% - Accent2 2 10 11 3" xfId="44447"/>
    <cellStyle name="20% - Accent2 2 10 12" xfId="12269"/>
    <cellStyle name="20% - Accent2 2 10 12 2" xfId="31827"/>
    <cellStyle name="20% - Accent2 2 10 12 3" xfId="49612"/>
    <cellStyle name="20% - Accent2 2 10 13" xfId="12622"/>
    <cellStyle name="20% - Accent2 2 10 13 2" xfId="32179"/>
    <cellStyle name="20% - Accent2 2 10 13 3" xfId="49922"/>
    <cellStyle name="20% - Accent2 2 10 14" xfId="13073"/>
    <cellStyle name="20% - Accent2 2 10 14 2" xfId="32575"/>
    <cellStyle name="20% - Accent2 2 10 15" xfId="18390"/>
    <cellStyle name="20% - Accent2 2 10 15 2" xfId="37748"/>
    <cellStyle name="20% - Accent2 2 10 16" xfId="21392"/>
    <cellStyle name="20% - Accent2 2 10 17" xfId="19908"/>
    <cellStyle name="20% - Accent2 2 10 18" xfId="39232"/>
    <cellStyle name="20% - Accent2 2 10 2" xfId="1215"/>
    <cellStyle name="20% - Accent2 2 10 2 10" xfId="7120"/>
    <cellStyle name="20% - Accent2 2 10 2 10 2" xfId="26680"/>
    <cellStyle name="20% - Accent2 2 10 2 10 3" xfId="44505"/>
    <cellStyle name="20% - Accent2 2 10 2 11" xfId="12328"/>
    <cellStyle name="20% - Accent2 2 10 2 11 2" xfId="31886"/>
    <cellStyle name="20% - Accent2 2 10 2 11 3" xfId="49670"/>
    <cellStyle name="20% - Accent2 2 10 2 12" xfId="12683"/>
    <cellStyle name="20% - Accent2 2 10 2 12 2" xfId="32239"/>
    <cellStyle name="20% - Accent2 2 10 2 12 3" xfId="49980"/>
    <cellStyle name="20% - Accent2 2 10 2 13" xfId="13136"/>
    <cellStyle name="20% - Accent2 2 10 2 13 2" xfId="32635"/>
    <cellStyle name="20% - Accent2 2 10 2 14" xfId="18448"/>
    <cellStyle name="20% - Accent2 2 10 2 14 2" xfId="37806"/>
    <cellStyle name="20% - Accent2 2 10 2 15" xfId="21450"/>
    <cellStyle name="20% - Accent2 2 10 2 16" xfId="19966"/>
    <cellStyle name="20% - Accent2 2 10 2 17" xfId="39290"/>
    <cellStyle name="20% - Accent2 2 10 2 2" xfId="1470"/>
    <cellStyle name="20% - Accent2 2 10 2 2 10" xfId="12841"/>
    <cellStyle name="20% - Accent2 2 10 2 2 10 2" xfId="32397"/>
    <cellStyle name="20% - Accent2 2 10 2 2 10 3" xfId="50136"/>
    <cellStyle name="20% - Accent2 2 10 2 2 11" xfId="13347"/>
    <cellStyle name="20% - Accent2 2 10 2 2 11 2" xfId="32780"/>
    <cellStyle name="20% - Accent2 2 10 2 2 12" xfId="18627"/>
    <cellStyle name="20% - Accent2 2 10 2 2 12 2" xfId="37951"/>
    <cellStyle name="20% - Accent2 2 10 2 2 13" xfId="21595"/>
    <cellStyle name="20% - Accent2 2 10 2 2 14" xfId="20111"/>
    <cellStyle name="20% - Accent2 2 10 2 2 15" xfId="39435"/>
    <cellStyle name="20% - Accent2 2 10 2 2 2" xfId="1763"/>
    <cellStyle name="20% - Accent2 2 10 2 2 2 10" xfId="39726"/>
    <cellStyle name="20% - Accent2 2 10 2 2 2 2" xfId="2509"/>
    <cellStyle name="20% - Accent2 2 10 2 2 2 2 2" xfId="4532"/>
    <cellStyle name="20% - Accent2 2 10 2 2 2 2 2 2" xfId="9919"/>
    <cellStyle name="20% - Accent2 2 10 2 2 2 2 2 2 2" xfId="29477"/>
    <cellStyle name="20% - Accent2 2 10 2 2 2 2 2 2 3" xfId="47291"/>
    <cellStyle name="20% - Accent2 2 10 2 2 2 2 2 3" xfId="16038"/>
    <cellStyle name="20% - Accent2 2 10 2 2 2 2 2 3 2" xfId="35429"/>
    <cellStyle name="20% - Accent2 2 10 2 2 2 2 2 4" xfId="24246"/>
    <cellStyle name="20% - Accent2 2 10 2 2 2 2 2 5" xfId="42076"/>
    <cellStyle name="20% - Accent2 2 10 2 2 2 2 3" xfId="8304"/>
    <cellStyle name="20% - Accent2 2 10 2 2 2 2 3 2" xfId="27864"/>
    <cellStyle name="20% - Accent2 2 10 2 2 2 2 3 3" xfId="45683"/>
    <cellStyle name="20% - Accent2 2 10 2 2 2 2 4" xfId="14385"/>
    <cellStyle name="20% - Accent2 2 10 2 2 2 2 4 2" xfId="33813"/>
    <cellStyle name="20% - Accent2 2 10 2 2 2 2 5" xfId="19660"/>
    <cellStyle name="20% - Accent2 2 10 2 2 2 2 5 2" xfId="38984"/>
    <cellStyle name="20% - Accent2 2 10 2 2 2 2 6" xfId="22630"/>
    <cellStyle name="20% - Accent2 2 10 2 2 2 2 7" xfId="21144"/>
    <cellStyle name="20% - Accent2 2 10 2 2 2 2 8" xfId="40468"/>
    <cellStyle name="20% - Accent2 2 10 2 2 2 3" xfId="3802"/>
    <cellStyle name="20% - Accent2 2 10 2 2 2 3 2" xfId="9189"/>
    <cellStyle name="20% - Accent2 2 10 2 2 2 3 2 2" xfId="28747"/>
    <cellStyle name="20% - Accent2 2 10 2 2 2 3 2 3" xfId="46563"/>
    <cellStyle name="20% - Accent2 2 10 2 2 2 3 3" xfId="15308"/>
    <cellStyle name="20% - Accent2 2 10 2 2 2 3 3 2" xfId="34701"/>
    <cellStyle name="20% - Accent2 2 10 2 2 2 3 4" xfId="23518"/>
    <cellStyle name="20% - Accent2 2 10 2 2 2 3 5" xfId="41348"/>
    <cellStyle name="20% - Accent2 2 10 2 2 2 4" xfId="5910"/>
    <cellStyle name="20% - Accent2 2 10 2 2 2 4 2" xfId="11271"/>
    <cellStyle name="20% - Accent2 2 10 2 2 2 4 2 2" xfId="30829"/>
    <cellStyle name="20% - Accent2 2 10 2 2 2 4 2 3" xfId="48615"/>
    <cellStyle name="20% - Accent2 2 10 2 2 2 4 3" xfId="17394"/>
    <cellStyle name="20% - Accent2 2 10 2 2 2 4 3 2" xfId="36753"/>
    <cellStyle name="20% - Accent2 2 10 2 2 2 4 4" xfId="25570"/>
    <cellStyle name="20% - Accent2 2 10 2 2 2 4 5" xfId="43400"/>
    <cellStyle name="20% - Accent2 2 10 2 2 2 5" xfId="7558"/>
    <cellStyle name="20% - Accent2 2 10 2 2 2 5 2" xfId="27118"/>
    <cellStyle name="20% - Accent2 2 10 2 2 2 5 3" xfId="44941"/>
    <cellStyle name="20% - Accent2 2 10 2 2 2 6" xfId="13639"/>
    <cellStyle name="20% - Accent2 2 10 2 2 2 6 2" xfId="33071"/>
    <cellStyle name="20% - Accent2 2 10 2 2 2 7" xfId="18918"/>
    <cellStyle name="20% - Accent2 2 10 2 2 2 7 2" xfId="38242"/>
    <cellStyle name="20% - Accent2 2 10 2 2 2 8" xfId="21886"/>
    <cellStyle name="20% - Accent2 2 10 2 2 2 9" xfId="20402"/>
    <cellStyle name="20% - Accent2 2 10 2 2 3" xfId="2217"/>
    <cellStyle name="20% - Accent2 2 10 2 2 3 2" xfId="4253"/>
    <cellStyle name="20% - Accent2 2 10 2 2 3 2 2" xfId="9640"/>
    <cellStyle name="20% - Accent2 2 10 2 2 3 2 2 2" xfId="29198"/>
    <cellStyle name="20% - Accent2 2 10 2 2 3 2 2 3" xfId="47013"/>
    <cellStyle name="20% - Accent2 2 10 2 2 3 2 3" xfId="15759"/>
    <cellStyle name="20% - Accent2 2 10 2 2 3 2 3 2" xfId="35151"/>
    <cellStyle name="20% - Accent2 2 10 2 2 3 2 4" xfId="23968"/>
    <cellStyle name="20% - Accent2 2 10 2 2 3 2 5" xfId="41798"/>
    <cellStyle name="20% - Accent2 2 10 2 2 3 3" xfId="8012"/>
    <cellStyle name="20% - Accent2 2 10 2 2 3 3 2" xfId="27572"/>
    <cellStyle name="20% - Accent2 2 10 2 2 3 3 3" xfId="45392"/>
    <cellStyle name="20% - Accent2 2 10 2 2 3 4" xfId="14093"/>
    <cellStyle name="20% - Accent2 2 10 2 2 3 4 2" xfId="33522"/>
    <cellStyle name="20% - Accent2 2 10 2 2 3 5" xfId="19369"/>
    <cellStyle name="20% - Accent2 2 10 2 2 3 5 2" xfId="38693"/>
    <cellStyle name="20% - Accent2 2 10 2 2 3 6" xfId="22338"/>
    <cellStyle name="20% - Accent2 2 10 2 2 3 7" xfId="20853"/>
    <cellStyle name="20% - Accent2 2 10 2 2 3 8" xfId="40177"/>
    <cellStyle name="20% - Accent2 2 10 2 2 4" xfId="3390"/>
    <cellStyle name="20% - Accent2 2 10 2 2 4 2" xfId="8882"/>
    <cellStyle name="20% - Accent2 2 10 2 2 4 2 2" xfId="28442"/>
    <cellStyle name="20% - Accent2 2 10 2 2 4 2 3" xfId="46259"/>
    <cellStyle name="20% - Accent2 2 10 2 2 4 3" xfId="14984"/>
    <cellStyle name="20% - Accent2 2 10 2 2 4 3 2" xfId="34397"/>
    <cellStyle name="20% - Accent2 2 10 2 2 4 4" xfId="23214"/>
    <cellStyle name="20% - Accent2 2 10 2 2 4 5" xfId="41044"/>
    <cellStyle name="20% - Accent2 2 10 2 2 5" xfId="5301"/>
    <cellStyle name="20% - Accent2 2 10 2 2 5 2" xfId="10667"/>
    <cellStyle name="20% - Accent2 2 10 2 2 5 2 2" xfId="30225"/>
    <cellStyle name="20% - Accent2 2 10 2 2 5 2 3" xfId="48024"/>
    <cellStyle name="20% - Accent2 2 10 2 2 5 3" xfId="16790"/>
    <cellStyle name="20% - Accent2 2 10 2 2 5 3 2" xfId="36162"/>
    <cellStyle name="20% - Accent2 2 10 2 2 5 4" xfId="24979"/>
    <cellStyle name="20% - Accent2 2 10 2 2 5 5" xfId="42809"/>
    <cellStyle name="20% - Accent2 2 10 2 2 6" xfId="6397"/>
    <cellStyle name="20% - Accent2 2 10 2 2 6 2" xfId="11758"/>
    <cellStyle name="20% - Accent2 2 10 2 2 6 2 2" xfId="31316"/>
    <cellStyle name="20% - Accent2 2 10 2 2 6 2 3" xfId="49101"/>
    <cellStyle name="20% - Accent2 2 10 2 2 6 3" xfId="17881"/>
    <cellStyle name="20% - Accent2 2 10 2 2 6 3 2" xfId="37239"/>
    <cellStyle name="20% - Accent2 2 10 2 2 6 4" xfId="26056"/>
    <cellStyle name="20% - Accent2 2 10 2 2 6 5" xfId="43886"/>
    <cellStyle name="20% - Accent2 2 10 2 2 7" xfId="6801"/>
    <cellStyle name="20% - Accent2 2 10 2 2 7 2" xfId="12162"/>
    <cellStyle name="20% - Accent2 2 10 2 2 7 2 2" xfId="31720"/>
    <cellStyle name="20% - Accent2 2 10 2 2 7 2 3" xfId="49505"/>
    <cellStyle name="20% - Accent2 2 10 2 2 7 3" xfId="18285"/>
    <cellStyle name="20% - Accent2 2 10 2 2 7 3 2" xfId="37643"/>
    <cellStyle name="20% - Accent2 2 10 2 2 7 4" xfId="26460"/>
    <cellStyle name="20% - Accent2 2 10 2 2 7 5" xfId="44290"/>
    <cellStyle name="20% - Accent2 2 10 2 2 8" xfId="7266"/>
    <cellStyle name="20% - Accent2 2 10 2 2 8 2" xfId="26826"/>
    <cellStyle name="20% - Accent2 2 10 2 2 8 3" xfId="44650"/>
    <cellStyle name="20% - Accent2 2 10 2 2 9" xfId="12485"/>
    <cellStyle name="20% - Accent2 2 10 2 2 9 2" xfId="32042"/>
    <cellStyle name="20% - Accent2 2 10 2 2 9 3" xfId="49826"/>
    <cellStyle name="20% - Accent2 2 10 2 3" xfId="1617"/>
    <cellStyle name="20% - Accent2 2 10 2 3 10" xfId="39581"/>
    <cellStyle name="20% - Accent2 2 10 2 3 2" xfId="2363"/>
    <cellStyle name="20% - Accent2 2 10 2 3 2 2" xfId="4386"/>
    <cellStyle name="20% - Accent2 2 10 2 3 2 2 2" xfId="9773"/>
    <cellStyle name="20% - Accent2 2 10 2 3 2 2 2 2" xfId="29331"/>
    <cellStyle name="20% - Accent2 2 10 2 3 2 2 2 3" xfId="47146"/>
    <cellStyle name="20% - Accent2 2 10 2 3 2 2 3" xfId="15892"/>
    <cellStyle name="20% - Accent2 2 10 2 3 2 2 3 2" xfId="35284"/>
    <cellStyle name="20% - Accent2 2 10 2 3 2 2 4" xfId="24101"/>
    <cellStyle name="20% - Accent2 2 10 2 3 2 2 5" xfId="41931"/>
    <cellStyle name="20% - Accent2 2 10 2 3 2 3" xfId="5698"/>
    <cellStyle name="20% - Accent2 2 10 2 3 2 3 2" xfId="11059"/>
    <cellStyle name="20% - Accent2 2 10 2 3 2 3 2 2" xfId="30617"/>
    <cellStyle name="20% - Accent2 2 10 2 3 2 3 2 3" xfId="48403"/>
    <cellStyle name="20% - Accent2 2 10 2 3 2 3 3" xfId="17182"/>
    <cellStyle name="20% - Accent2 2 10 2 3 2 3 3 2" xfId="36541"/>
    <cellStyle name="20% - Accent2 2 10 2 3 2 3 4" xfId="25358"/>
    <cellStyle name="20% - Accent2 2 10 2 3 2 3 5" xfId="43188"/>
    <cellStyle name="20% - Accent2 2 10 2 3 2 4" xfId="8158"/>
    <cellStyle name="20% - Accent2 2 10 2 3 2 4 2" xfId="27718"/>
    <cellStyle name="20% - Accent2 2 10 2 3 2 4 3" xfId="45538"/>
    <cellStyle name="20% - Accent2 2 10 2 3 2 5" xfId="14239"/>
    <cellStyle name="20% - Accent2 2 10 2 3 2 5 2" xfId="33668"/>
    <cellStyle name="20% - Accent2 2 10 2 3 2 6" xfId="19515"/>
    <cellStyle name="20% - Accent2 2 10 2 3 2 6 2" xfId="38839"/>
    <cellStyle name="20% - Accent2 2 10 2 3 2 7" xfId="22484"/>
    <cellStyle name="20% - Accent2 2 10 2 3 2 8" xfId="20999"/>
    <cellStyle name="20% - Accent2 2 10 2 3 2 9" xfId="40323"/>
    <cellStyle name="20% - Accent2 2 10 2 3 3" xfId="3659"/>
    <cellStyle name="20% - Accent2 2 10 2 3 3 2" xfId="9046"/>
    <cellStyle name="20% - Accent2 2 10 2 3 3 2 2" xfId="28604"/>
    <cellStyle name="20% - Accent2 2 10 2 3 3 2 3" xfId="46420"/>
    <cellStyle name="20% - Accent2 2 10 2 3 3 3" xfId="15165"/>
    <cellStyle name="20% - Accent2 2 10 2 3 3 3 2" xfId="34558"/>
    <cellStyle name="20% - Accent2 2 10 2 3 3 4" xfId="23375"/>
    <cellStyle name="20% - Accent2 2 10 2 3 3 5" xfId="41205"/>
    <cellStyle name="20% - Accent2 2 10 2 3 4" xfId="5074"/>
    <cellStyle name="20% - Accent2 2 10 2 3 4 2" xfId="10441"/>
    <cellStyle name="20% - Accent2 2 10 2 3 4 2 2" xfId="29999"/>
    <cellStyle name="20% - Accent2 2 10 2 3 4 2 3" xfId="47812"/>
    <cellStyle name="20% - Accent2 2 10 2 3 4 3" xfId="16564"/>
    <cellStyle name="20% - Accent2 2 10 2 3 4 3 2" xfId="35950"/>
    <cellStyle name="20% - Accent2 2 10 2 3 4 4" xfId="24767"/>
    <cellStyle name="20% - Accent2 2 10 2 3 4 5" xfId="42597"/>
    <cellStyle name="20% - Accent2 2 10 2 3 5" xfId="7412"/>
    <cellStyle name="20% - Accent2 2 10 2 3 5 2" xfId="26972"/>
    <cellStyle name="20% - Accent2 2 10 2 3 5 3" xfId="44796"/>
    <cellStyle name="20% - Accent2 2 10 2 3 6" xfId="13493"/>
    <cellStyle name="20% - Accent2 2 10 2 3 6 2" xfId="32926"/>
    <cellStyle name="20% - Accent2 2 10 2 3 7" xfId="18773"/>
    <cellStyle name="20% - Accent2 2 10 2 3 7 2" xfId="38097"/>
    <cellStyle name="20% - Accent2 2 10 2 3 8" xfId="21741"/>
    <cellStyle name="20% - Accent2 2 10 2 3 9" xfId="20257"/>
    <cellStyle name="20% - Accent2 2 10 2 4" xfId="1925"/>
    <cellStyle name="20% - Accent2 2 10 2 4 10" xfId="39887"/>
    <cellStyle name="20% - Accent2 2 10 2 4 2" xfId="2670"/>
    <cellStyle name="20% - Accent2 2 10 2 4 2 2" xfId="4692"/>
    <cellStyle name="20% - Accent2 2 10 2 4 2 2 2" xfId="10079"/>
    <cellStyle name="20% - Accent2 2 10 2 4 2 2 2 2" xfId="29637"/>
    <cellStyle name="20% - Accent2 2 10 2 4 2 2 2 3" xfId="47451"/>
    <cellStyle name="20% - Accent2 2 10 2 4 2 2 3" xfId="16198"/>
    <cellStyle name="20% - Accent2 2 10 2 4 2 2 3 2" xfId="35589"/>
    <cellStyle name="20% - Accent2 2 10 2 4 2 2 4" xfId="24406"/>
    <cellStyle name="20% - Accent2 2 10 2 4 2 2 5" xfId="42236"/>
    <cellStyle name="20% - Accent2 2 10 2 4 2 3" xfId="8465"/>
    <cellStyle name="20% - Accent2 2 10 2 4 2 3 2" xfId="28025"/>
    <cellStyle name="20% - Accent2 2 10 2 4 2 3 3" xfId="45844"/>
    <cellStyle name="20% - Accent2 2 10 2 4 2 4" xfId="14546"/>
    <cellStyle name="20% - Accent2 2 10 2 4 2 4 2" xfId="33974"/>
    <cellStyle name="20% - Accent2 2 10 2 4 2 5" xfId="19821"/>
    <cellStyle name="20% - Accent2 2 10 2 4 2 5 2" xfId="39145"/>
    <cellStyle name="20% - Accent2 2 10 2 4 2 6" xfId="22791"/>
    <cellStyle name="20% - Accent2 2 10 2 4 2 7" xfId="21305"/>
    <cellStyle name="20% - Accent2 2 10 2 4 2 8" xfId="40629"/>
    <cellStyle name="20% - Accent2 2 10 2 4 3" xfId="3962"/>
    <cellStyle name="20% - Accent2 2 10 2 4 3 2" xfId="9349"/>
    <cellStyle name="20% - Accent2 2 10 2 4 3 2 2" xfId="28907"/>
    <cellStyle name="20% - Accent2 2 10 2 4 3 2 3" xfId="46723"/>
    <cellStyle name="20% - Accent2 2 10 2 4 3 3" xfId="15468"/>
    <cellStyle name="20% - Accent2 2 10 2 4 3 3 2" xfId="34861"/>
    <cellStyle name="20% - Accent2 2 10 2 4 3 4" xfId="23678"/>
    <cellStyle name="20% - Accent2 2 10 2 4 3 5" xfId="41508"/>
    <cellStyle name="20% - Accent2 2 10 2 4 4" xfId="5508"/>
    <cellStyle name="20% - Accent2 2 10 2 4 4 2" xfId="10869"/>
    <cellStyle name="20% - Accent2 2 10 2 4 4 2 2" xfId="30427"/>
    <cellStyle name="20% - Accent2 2 10 2 4 4 2 3" xfId="48213"/>
    <cellStyle name="20% - Accent2 2 10 2 4 4 3" xfId="16992"/>
    <cellStyle name="20% - Accent2 2 10 2 4 4 3 2" xfId="36351"/>
    <cellStyle name="20% - Accent2 2 10 2 4 4 4" xfId="25168"/>
    <cellStyle name="20% - Accent2 2 10 2 4 4 5" xfId="42998"/>
    <cellStyle name="20% - Accent2 2 10 2 4 5" xfId="7720"/>
    <cellStyle name="20% - Accent2 2 10 2 4 5 2" xfId="27280"/>
    <cellStyle name="20% - Accent2 2 10 2 4 5 3" xfId="45102"/>
    <cellStyle name="20% - Accent2 2 10 2 4 6" xfId="13801"/>
    <cellStyle name="20% - Accent2 2 10 2 4 6 2" xfId="33232"/>
    <cellStyle name="20% - Accent2 2 10 2 4 7" xfId="19079"/>
    <cellStyle name="20% - Accent2 2 10 2 4 7 2" xfId="38403"/>
    <cellStyle name="20% - Accent2 2 10 2 4 8" xfId="22047"/>
    <cellStyle name="20% - Accent2 2 10 2 4 9" xfId="20563"/>
    <cellStyle name="20% - Accent2 2 10 2 5" xfId="2071"/>
    <cellStyle name="20% - Accent2 2 10 2 5 2" xfId="4107"/>
    <cellStyle name="20% - Accent2 2 10 2 5 2 2" xfId="9494"/>
    <cellStyle name="20% - Accent2 2 10 2 5 2 2 2" xfId="29052"/>
    <cellStyle name="20% - Accent2 2 10 2 5 2 2 3" xfId="46868"/>
    <cellStyle name="20% - Accent2 2 10 2 5 2 3" xfId="15613"/>
    <cellStyle name="20% - Accent2 2 10 2 5 2 3 2" xfId="35006"/>
    <cellStyle name="20% - Accent2 2 10 2 5 2 4" xfId="23823"/>
    <cellStyle name="20% - Accent2 2 10 2 5 2 5" xfId="41653"/>
    <cellStyle name="20% - Accent2 2 10 2 5 3" xfId="7866"/>
    <cellStyle name="20% - Accent2 2 10 2 5 3 2" xfId="27426"/>
    <cellStyle name="20% - Accent2 2 10 2 5 3 3" xfId="45247"/>
    <cellStyle name="20% - Accent2 2 10 2 5 4" xfId="13947"/>
    <cellStyle name="20% - Accent2 2 10 2 5 4 2" xfId="33377"/>
    <cellStyle name="20% - Accent2 2 10 2 5 5" xfId="19224"/>
    <cellStyle name="20% - Accent2 2 10 2 5 5 2" xfId="38548"/>
    <cellStyle name="20% - Accent2 2 10 2 5 6" xfId="22192"/>
    <cellStyle name="20% - Accent2 2 10 2 5 7" xfId="20708"/>
    <cellStyle name="20% - Accent2 2 10 2 5 8" xfId="40032"/>
    <cellStyle name="20% - Accent2 2 10 2 6" xfId="3099"/>
    <cellStyle name="20% - Accent2 2 10 2 6 2" xfId="8679"/>
    <cellStyle name="20% - Accent2 2 10 2 6 2 2" xfId="28239"/>
    <cellStyle name="20% - Accent2 2 10 2 6 2 3" xfId="46056"/>
    <cellStyle name="20% - Accent2 2 10 2 6 3" xfId="14770"/>
    <cellStyle name="20% - Accent2 2 10 2 6 3 2" xfId="34190"/>
    <cellStyle name="20% - Accent2 2 10 2 6 4" xfId="23007"/>
    <cellStyle name="20% - Accent2 2 10 2 6 5" xfId="40841"/>
    <cellStyle name="20% - Accent2 2 10 2 7" xfId="4867"/>
    <cellStyle name="20% - Accent2 2 10 2 7 2" xfId="10251"/>
    <cellStyle name="20% - Accent2 2 10 2 7 2 2" xfId="29809"/>
    <cellStyle name="20% - Accent2 2 10 2 7 2 3" xfId="47622"/>
    <cellStyle name="20% - Accent2 2 10 2 7 3" xfId="16373"/>
    <cellStyle name="20% - Accent2 2 10 2 7 3 2" xfId="35760"/>
    <cellStyle name="20% - Accent2 2 10 2 7 4" xfId="24577"/>
    <cellStyle name="20% - Accent2 2 10 2 7 5" xfId="42407"/>
    <cellStyle name="20% - Accent2 2 10 2 8" xfId="6194"/>
    <cellStyle name="20% - Accent2 2 10 2 8 2" xfId="11555"/>
    <cellStyle name="20% - Accent2 2 10 2 8 2 2" xfId="31113"/>
    <cellStyle name="20% - Accent2 2 10 2 8 2 3" xfId="48898"/>
    <cellStyle name="20% - Accent2 2 10 2 8 3" xfId="17678"/>
    <cellStyle name="20% - Accent2 2 10 2 8 3 2" xfId="37036"/>
    <cellStyle name="20% - Accent2 2 10 2 8 4" xfId="25853"/>
    <cellStyle name="20% - Accent2 2 10 2 8 5" xfId="43683"/>
    <cellStyle name="20% - Accent2 2 10 2 9" xfId="6598"/>
    <cellStyle name="20% - Accent2 2 10 2 9 2" xfId="11959"/>
    <cellStyle name="20% - Accent2 2 10 2 9 2 2" xfId="31517"/>
    <cellStyle name="20% - Accent2 2 10 2 9 2 3" xfId="49302"/>
    <cellStyle name="20% - Accent2 2 10 2 9 3" xfId="18082"/>
    <cellStyle name="20% - Accent2 2 10 2 9 3 2" xfId="37440"/>
    <cellStyle name="20% - Accent2 2 10 2 9 4" xfId="26257"/>
    <cellStyle name="20% - Accent2 2 10 2 9 5" xfId="44087"/>
    <cellStyle name="20% - Accent2 2 10 3" xfId="1406"/>
    <cellStyle name="20% - Accent2 2 10 3 10" xfId="12783"/>
    <cellStyle name="20% - Accent2 2 10 3 10 2" xfId="32339"/>
    <cellStyle name="20% - Accent2 2 10 3 10 3" xfId="50078"/>
    <cellStyle name="20% - Accent2 2 10 3 11" xfId="13285"/>
    <cellStyle name="20% - Accent2 2 10 3 11 2" xfId="32722"/>
    <cellStyle name="20% - Accent2 2 10 3 12" xfId="18567"/>
    <cellStyle name="20% - Accent2 2 10 3 12 2" xfId="37893"/>
    <cellStyle name="20% - Accent2 2 10 3 13" xfId="21537"/>
    <cellStyle name="20% - Accent2 2 10 3 14" xfId="20053"/>
    <cellStyle name="20% - Accent2 2 10 3 15" xfId="39377"/>
    <cellStyle name="20% - Accent2 2 10 3 2" xfId="1704"/>
    <cellStyle name="20% - Accent2 2 10 3 2 10" xfId="39668"/>
    <cellStyle name="20% - Accent2 2 10 3 2 2" xfId="2450"/>
    <cellStyle name="20% - Accent2 2 10 3 2 2 2" xfId="4473"/>
    <cellStyle name="20% - Accent2 2 10 3 2 2 2 2" xfId="9860"/>
    <cellStyle name="20% - Accent2 2 10 3 2 2 2 2 2" xfId="29418"/>
    <cellStyle name="20% - Accent2 2 10 3 2 2 2 2 3" xfId="47233"/>
    <cellStyle name="20% - Accent2 2 10 3 2 2 2 3" xfId="15979"/>
    <cellStyle name="20% - Accent2 2 10 3 2 2 2 3 2" xfId="35371"/>
    <cellStyle name="20% - Accent2 2 10 3 2 2 2 4" xfId="24188"/>
    <cellStyle name="20% - Accent2 2 10 3 2 2 2 5" xfId="42018"/>
    <cellStyle name="20% - Accent2 2 10 3 2 2 3" xfId="8245"/>
    <cellStyle name="20% - Accent2 2 10 3 2 2 3 2" xfId="27805"/>
    <cellStyle name="20% - Accent2 2 10 3 2 2 3 3" xfId="45625"/>
    <cellStyle name="20% - Accent2 2 10 3 2 2 4" xfId="14326"/>
    <cellStyle name="20% - Accent2 2 10 3 2 2 4 2" xfId="33755"/>
    <cellStyle name="20% - Accent2 2 10 3 2 2 5" xfId="19602"/>
    <cellStyle name="20% - Accent2 2 10 3 2 2 5 2" xfId="38926"/>
    <cellStyle name="20% - Accent2 2 10 3 2 2 6" xfId="22571"/>
    <cellStyle name="20% - Accent2 2 10 3 2 2 7" xfId="21086"/>
    <cellStyle name="20% - Accent2 2 10 3 2 2 8" xfId="40410"/>
    <cellStyle name="20% - Accent2 2 10 3 2 3" xfId="3744"/>
    <cellStyle name="20% - Accent2 2 10 3 2 3 2" xfId="9131"/>
    <cellStyle name="20% - Accent2 2 10 3 2 3 2 2" xfId="28689"/>
    <cellStyle name="20% - Accent2 2 10 3 2 3 2 3" xfId="46505"/>
    <cellStyle name="20% - Accent2 2 10 3 2 3 3" xfId="15250"/>
    <cellStyle name="20% - Accent2 2 10 3 2 3 3 2" xfId="34643"/>
    <cellStyle name="20% - Accent2 2 10 3 2 3 4" xfId="23460"/>
    <cellStyle name="20% - Accent2 2 10 3 2 3 5" xfId="41290"/>
    <cellStyle name="20% - Accent2 2 10 3 2 4" xfId="5852"/>
    <cellStyle name="20% - Accent2 2 10 3 2 4 2" xfId="11213"/>
    <cellStyle name="20% - Accent2 2 10 3 2 4 2 2" xfId="30771"/>
    <cellStyle name="20% - Accent2 2 10 3 2 4 2 3" xfId="48557"/>
    <cellStyle name="20% - Accent2 2 10 3 2 4 3" xfId="17336"/>
    <cellStyle name="20% - Accent2 2 10 3 2 4 3 2" xfId="36695"/>
    <cellStyle name="20% - Accent2 2 10 3 2 4 4" xfId="25512"/>
    <cellStyle name="20% - Accent2 2 10 3 2 4 5" xfId="43342"/>
    <cellStyle name="20% - Accent2 2 10 3 2 5" xfId="7499"/>
    <cellStyle name="20% - Accent2 2 10 3 2 5 2" xfId="27059"/>
    <cellStyle name="20% - Accent2 2 10 3 2 5 3" xfId="44883"/>
    <cellStyle name="20% - Accent2 2 10 3 2 6" xfId="13580"/>
    <cellStyle name="20% - Accent2 2 10 3 2 6 2" xfId="33013"/>
    <cellStyle name="20% - Accent2 2 10 3 2 7" xfId="18860"/>
    <cellStyle name="20% - Accent2 2 10 3 2 7 2" xfId="38184"/>
    <cellStyle name="20% - Accent2 2 10 3 2 8" xfId="21828"/>
    <cellStyle name="20% - Accent2 2 10 3 2 9" xfId="20344"/>
    <cellStyle name="20% - Accent2 2 10 3 3" xfId="2158"/>
    <cellStyle name="20% - Accent2 2 10 3 3 2" xfId="4194"/>
    <cellStyle name="20% - Accent2 2 10 3 3 2 2" xfId="9581"/>
    <cellStyle name="20% - Accent2 2 10 3 3 2 2 2" xfId="29139"/>
    <cellStyle name="20% - Accent2 2 10 3 3 2 2 3" xfId="46955"/>
    <cellStyle name="20% - Accent2 2 10 3 3 2 3" xfId="15700"/>
    <cellStyle name="20% - Accent2 2 10 3 3 2 3 2" xfId="35093"/>
    <cellStyle name="20% - Accent2 2 10 3 3 2 4" xfId="23910"/>
    <cellStyle name="20% - Accent2 2 10 3 3 2 5" xfId="41740"/>
    <cellStyle name="20% - Accent2 2 10 3 3 3" xfId="7953"/>
    <cellStyle name="20% - Accent2 2 10 3 3 3 2" xfId="27513"/>
    <cellStyle name="20% - Accent2 2 10 3 3 3 3" xfId="45334"/>
    <cellStyle name="20% - Accent2 2 10 3 3 4" xfId="14034"/>
    <cellStyle name="20% - Accent2 2 10 3 3 4 2" xfId="33464"/>
    <cellStyle name="20% - Accent2 2 10 3 3 5" xfId="19311"/>
    <cellStyle name="20% - Accent2 2 10 3 3 5 2" xfId="38635"/>
    <cellStyle name="20% - Accent2 2 10 3 3 6" xfId="22279"/>
    <cellStyle name="20% - Accent2 2 10 3 3 7" xfId="20795"/>
    <cellStyle name="20% - Accent2 2 10 3 3 8" xfId="40119"/>
    <cellStyle name="20% - Accent2 2 10 3 4" xfId="3332"/>
    <cellStyle name="20% - Accent2 2 10 3 4 2" xfId="8824"/>
    <cellStyle name="20% - Accent2 2 10 3 4 2 2" xfId="28384"/>
    <cellStyle name="20% - Accent2 2 10 3 4 2 3" xfId="46201"/>
    <cellStyle name="20% - Accent2 2 10 3 4 3" xfId="14926"/>
    <cellStyle name="20% - Accent2 2 10 3 4 3 2" xfId="34339"/>
    <cellStyle name="20% - Accent2 2 10 3 4 4" xfId="23156"/>
    <cellStyle name="20% - Accent2 2 10 3 4 5" xfId="40986"/>
    <cellStyle name="20% - Accent2 2 10 3 5" xfId="5243"/>
    <cellStyle name="20% - Accent2 2 10 3 5 2" xfId="10609"/>
    <cellStyle name="20% - Accent2 2 10 3 5 2 2" xfId="30167"/>
    <cellStyle name="20% - Accent2 2 10 3 5 2 3" xfId="47966"/>
    <cellStyle name="20% - Accent2 2 10 3 5 3" xfId="16732"/>
    <cellStyle name="20% - Accent2 2 10 3 5 3 2" xfId="36104"/>
    <cellStyle name="20% - Accent2 2 10 3 5 4" xfId="24921"/>
    <cellStyle name="20% - Accent2 2 10 3 5 5" xfId="42751"/>
    <cellStyle name="20% - Accent2 2 10 3 6" xfId="6339"/>
    <cellStyle name="20% - Accent2 2 10 3 6 2" xfId="11700"/>
    <cellStyle name="20% - Accent2 2 10 3 6 2 2" xfId="31258"/>
    <cellStyle name="20% - Accent2 2 10 3 6 2 3" xfId="49043"/>
    <cellStyle name="20% - Accent2 2 10 3 6 3" xfId="17823"/>
    <cellStyle name="20% - Accent2 2 10 3 6 3 2" xfId="37181"/>
    <cellStyle name="20% - Accent2 2 10 3 6 4" xfId="25998"/>
    <cellStyle name="20% - Accent2 2 10 3 6 5" xfId="43828"/>
    <cellStyle name="20% - Accent2 2 10 3 7" xfId="6743"/>
    <cellStyle name="20% - Accent2 2 10 3 7 2" xfId="12104"/>
    <cellStyle name="20% - Accent2 2 10 3 7 2 2" xfId="31662"/>
    <cellStyle name="20% - Accent2 2 10 3 7 2 3" xfId="49447"/>
    <cellStyle name="20% - Accent2 2 10 3 7 3" xfId="18227"/>
    <cellStyle name="20% - Accent2 2 10 3 7 3 2" xfId="37585"/>
    <cellStyle name="20% - Accent2 2 10 3 7 4" xfId="26402"/>
    <cellStyle name="20% - Accent2 2 10 3 7 5" xfId="44232"/>
    <cellStyle name="20% - Accent2 2 10 3 8" xfId="7207"/>
    <cellStyle name="20% - Accent2 2 10 3 8 2" xfId="26767"/>
    <cellStyle name="20% - Accent2 2 10 3 8 3" xfId="44592"/>
    <cellStyle name="20% - Accent2 2 10 3 9" xfId="12427"/>
    <cellStyle name="20% - Accent2 2 10 3 9 2" xfId="31984"/>
    <cellStyle name="20% - Accent2 2 10 3 9 3" xfId="49768"/>
    <cellStyle name="20% - Accent2 2 10 4" xfId="1559"/>
    <cellStyle name="20% - Accent2 2 10 4 10" xfId="39523"/>
    <cellStyle name="20% - Accent2 2 10 4 2" xfId="2305"/>
    <cellStyle name="20% - Accent2 2 10 4 2 2" xfId="4338"/>
    <cellStyle name="20% - Accent2 2 10 4 2 2 2" xfId="9725"/>
    <cellStyle name="20% - Accent2 2 10 4 2 2 2 2" xfId="29283"/>
    <cellStyle name="20% - Accent2 2 10 4 2 2 2 3" xfId="47098"/>
    <cellStyle name="20% - Accent2 2 10 4 2 2 3" xfId="15844"/>
    <cellStyle name="20% - Accent2 2 10 4 2 2 3 2" xfId="35236"/>
    <cellStyle name="20% - Accent2 2 10 4 2 2 4" xfId="24053"/>
    <cellStyle name="20% - Accent2 2 10 4 2 2 5" xfId="41883"/>
    <cellStyle name="20% - Accent2 2 10 4 2 3" xfId="5640"/>
    <cellStyle name="20% - Accent2 2 10 4 2 3 2" xfId="11001"/>
    <cellStyle name="20% - Accent2 2 10 4 2 3 2 2" xfId="30559"/>
    <cellStyle name="20% - Accent2 2 10 4 2 3 2 3" xfId="48345"/>
    <cellStyle name="20% - Accent2 2 10 4 2 3 3" xfId="17124"/>
    <cellStyle name="20% - Accent2 2 10 4 2 3 3 2" xfId="36483"/>
    <cellStyle name="20% - Accent2 2 10 4 2 3 4" xfId="25300"/>
    <cellStyle name="20% - Accent2 2 10 4 2 3 5" xfId="43130"/>
    <cellStyle name="20% - Accent2 2 10 4 2 4" xfId="8100"/>
    <cellStyle name="20% - Accent2 2 10 4 2 4 2" xfId="27660"/>
    <cellStyle name="20% - Accent2 2 10 4 2 4 3" xfId="45480"/>
    <cellStyle name="20% - Accent2 2 10 4 2 5" xfId="14181"/>
    <cellStyle name="20% - Accent2 2 10 4 2 5 2" xfId="33610"/>
    <cellStyle name="20% - Accent2 2 10 4 2 6" xfId="19457"/>
    <cellStyle name="20% - Accent2 2 10 4 2 6 2" xfId="38781"/>
    <cellStyle name="20% - Accent2 2 10 4 2 7" xfId="22426"/>
    <cellStyle name="20% - Accent2 2 10 4 2 8" xfId="20941"/>
    <cellStyle name="20% - Accent2 2 10 4 2 9" xfId="40265"/>
    <cellStyle name="20% - Accent2 2 10 4 3" xfId="3611"/>
    <cellStyle name="20% - Accent2 2 10 4 3 2" xfId="8998"/>
    <cellStyle name="20% - Accent2 2 10 4 3 2 2" xfId="28556"/>
    <cellStyle name="20% - Accent2 2 10 4 3 2 3" xfId="46372"/>
    <cellStyle name="20% - Accent2 2 10 4 3 3" xfId="15117"/>
    <cellStyle name="20% - Accent2 2 10 4 3 3 2" xfId="34510"/>
    <cellStyle name="20% - Accent2 2 10 4 3 4" xfId="23327"/>
    <cellStyle name="20% - Accent2 2 10 4 3 5" xfId="41157"/>
    <cellStyle name="20% - Accent2 2 10 4 4" xfId="5016"/>
    <cellStyle name="20% - Accent2 2 10 4 4 2" xfId="10383"/>
    <cellStyle name="20% - Accent2 2 10 4 4 2 2" xfId="29941"/>
    <cellStyle name="20% - Accent2 2 10 4 4 2 3" xfId="47754"/>
    <cellStyle name="20% - Accent2 2 10 4 4 3" xfId="16506"/>
    <cellStyle name="20% - Accent2 2 10 4 4 3 2" xfId="35892"/>
    <cellStyle name="20% - Accent2 2 10 4 4 4" xfId="24709"/>
    <cellStyle name="20% - Accent2 2 10 4 4 5" xfId="42539"/>
    <cellStyle name="20% - Accent2 2 10 4 5" xfId="7354"/>
    <cellStyle name="20% - Accent2 2 10 4 5 2" xfId="26914"/>
    <cellStyle name="20% - Accent2 2 10 4 5 3" xfId="44738"/>
    <cellStyle name="20% - Accent2 2 10 4 6" xfId="13435"/>
    <cellStyle name="20% - Accent2 2 10 4 6 2" xfId="32868"/>
    <cellStyle name="20% - Accent2 2 10 4 7" xfId="18715"/>
    <cellStyle name="20% - Accent2 2 10 4 7 2" xfId="38039"/>
    <cellStyle name="20% - Accent2 2 10 4 8" xfId="21683"/>
    <cellStyle name="20% - Accent2 2 10 4 9" xfId="20199"/>
    <cellStyle name="20% - Accent2 2 10 5" xfId="1866"/>
    <cellStyle name="20% - Accent2 2 10 5 10" xfId="39829"/>
    <cellStyle name="20% - Accent2 2 10 5 2" xfId="2612"/>
    <cellStyle name="20% - Accent2 2 10 5 2 2" xfId="4634"/>
    <cellStyle name="20% - Accent2 2 10 5 2 2 2" xfId="10021"/>
    <cellStyle name="20% - Accent2 2 10 5 2 2 2 2" xfId="29579"/>
    <cellStyle name="20% - Accent2 2 10 5 2 2 2 3" xfId="47393"/>
    <cellStyle name="20% - Accent2 2 10 5 2 2 3" xfId="16140"/>
    <cellStyle name="20% - Accent2 2 10 5 2 2 3 2" xfId="35531"/>
    <cellStyle name="20% - Accent2 2 10 5 2 2 4" xfId="24348"/>
    <cellStyle name="20% - Accent2 2 10 5 2 2 5" xfId="42178"/>
    <cellStyle name="20% - Accent2 2 10 5 2 3" xfId="8407"/>
    <cellStyle name="20% - Accent2 2 10 5 2 3 2" xfId="27967"/>
    <cellStyle name="20% - Accent2 2 10 5 2 3 3" xfId="45786"/>
    <cellStyle name="20% - Accent2 2 10 5 2 4" xfId="14488"/>
    <cellStyle name="20% - Accent2 2 10 5 2 4 2" xfId="33916"/>
    <cellStyle name="20% - Accent2 2 10 5 2 5" xfId="19763"/>
    <cellStyle name="20% - Accent2 2 10 5 2 5 2" xfId="39087"/>
    <cellStyle name="20% - Accent2 2 10 5 2 6" xfId="22733"/>
    <cellStyle name="20% - Accent2 2 10 5 2 7" xfId="21247"/>
    <cellStyle name="20% - Accent2 2 10 5 2 8" xfId="40571"/>
    <cellStyle name="20% - Accent2 2 10 5 3" xfId="3904"/>
    <cellStyle name="20% - Accent2 2 10 5 3 2" xfId="9291"/>
    <cellStyle name="20% - Accent2 2 10 5 3 2 2" xfId="28849"/>
    <cellStyle name="20% - Accent2 2 10 5 3 2 3" xfId="46665"/>
    <cellStyle name="20% - Accent2 2 10 5 3 3" xfId="15410"/>
    <cellStyle name="20% - Accent2 2 10 5 3 3 2" xfId="34803"/>
    <cellStyle name="20% - Accent2 2 10 5 3 4" xfId="23620"/>
    <cellStyle name="20% - Accent2 2 10 5 3 5" xfId="41450"/>
    <cellStyle name="20% - Accent2 2 10 5 4" xfId="5450"/>
    <cellStyle name="20% - Accent2 2 10 5 4 2" xfId="10811"/>
    <cellStyle name="20% - Accent2 2 10 5 4 2 2" xfId="30369"/>
    <cellStyle name="20% - Accent2 2 10 5 4 2 3" xfId="48155"/>
    <cellStyle name="20% - Accent2 2 10 5 4 3" xfId="16934"/>
    <cellStyle name="20% - Accent2 2 10 5 4 3 2" xfId="36293"/>
    <cellStyle name="20% - Accent2 2 10 5 4 4" xfId="25110"/>
    <cellStyle name="20% - Accent2 2 10 5 4 5" xfId="42940"/>
    <cellStyle name="20% - Accent2 2 10 5 5" xfId="7661"/>
    <cellStyle name="20% - Accent2 2 10 5 5 2" xfId="27221"/>
    <cellStyle name="20% - Accent2 2 10 5 5 3" xfId="45044"/>
    <cellStyle name="20% - Accent2 2 10 5 6" xfId="13742"/>
    <cellStyle name="20% - Accent2 2 10 5 6 2" xfId="33174"/>
    <cellStyle name="20% - Accent2 2 10 5 7" xfId="19021"/>
    <cellStyle name="20% - Accent2 2 10 5 7 2" xfId="38345"/>
    <cellStyle name="20% - Accent2 2 10 5 8" xfId="21989"/>
    <cellStyle name="20% - Accent2 2 10 5 9" xfId="20505"/>
    <cellStyle name="20% - Accent2 2 10 6" xfId="2013"/>
    <cellStyle name="20% - Accent2 2 10 6 2" xfId="4049"/>
    <cellStyle name="20% - Accent2 2 10 6 2 2" xfId="9436"/>
    <cellStyle name="20% - Accent2 2 10 6 2 2 2" xfId="28994"/>
    <cellStyle name="20% - Accent2 2 10 6 2 2 3" xfId="46810"/>
    <cellStyle name="20% - Accent2 2 10 6 2 3" xfId="15555"/>
    <cellStyle name="20% - Accent2 2 10 6 2 3 2" xfId="34948"/>
    <cellStyle name="20% - Accent2 2 10 6 2 4" xfId="23765"/>
    <cellStyle name="20% - Accent2 2 10 6 2 5" xfId="41595"/>
    <cellStyle name="20% - Accent2 2 10 6 3" xfId="7808"/>
    <cellStyle name="20% - Accent2 2 10 6 3 2" xfId="27368"/>
    <cellStyle name="20% - Accent2 2 10 6 3 3" xfId="45189"/>
    <cellStyle name="20% - Accent2 2 10 6 4" xfId="13889"/>
    <cellStyle name="20% - Accent2 2 10 6 4 2" xfId="33319"/>
    <cellStyle name="20% - Accent2 2 10 6 5" xfId="19166"/>
    <cellStyle name="20% - Accent2 2 10 6 5 2" xfId="38490"/>
    <cellStyle name="20% - Accent2 2 10 6 6" xfId="22134"/>
    <cellStyle name="20% - Accent2 2 10 6 7" xfId="20650"/>
    <cellStyle name="20% - Accent2 2 10 6 8" xfId="39974"/>
    <cellStyle name="20% - Accent2 2 10 7" xfId="2998"/>
    <cellStyle name="20% - Accent2 2 10 7 2" xfId="8621"/>
    <cellStyle name="20% - Accent2 2 10 7 2 2" xfId="28181"/>
    <cellStyle name="20% - Accent2 2 10 7 2 3" xfId="45998"/>
    <cellStyle name="20% - Accent2 2 10 7 3" xfId="14712"/>
    <cellStyle name="20% - Accent2 2 10 7 3 2" xfId="34132"/>
    <cellStyle name="20% - Accent2 2 10 7 4" xfId="22949"/>
    <cellStyle name="20% - Accent2 2 10 7 5" xfId="40783"/>
    <cellStyle name="20% - Accent2 2 10 8" xfId="4807"/>
    <cellStyle name="20% - Accent2 2 10 8 2" xfId="10191"/>
    <cellStyle name="20% - Accent2 2 10 8 2 2" xfId="29749"/>
    <cellStyle name="20% - Accent2 2 10 8 2 3" xfId="47563"/>
    <cellStyle name="20% - Accent2 2 10 8 3" xfId="16313"/>
    <cellStyle name="20% - Accent2 2 10 8 3 2" xfId="35701"/>
    <cellStyle name="20% - Accent2 2 10 8 4" xfId="24518"/>
    <cellStyle name="20% - Accent2 2 10 8 5" xfId="42348"/>
    <cellStyle name="20% - Accent2 2 10 9" xfId="6136"/>
    <cellStyle name="20% - Accent2 2 10 9 2" xfId="11497"/>
    <cellStyle name="20% - Accent2 2 10 9 2 2" xfId="31055"/>
    <cellStyle name="20% - Accent2 2 10 9 2 3" xfId="48840"/>
    <cellStyle name="20% - Accent2 2 10 9 3" xfId="17620"/>
    <cellStyle name="20% - Accent2 2 10 9 3 2" xfId="36978"/>
    <cellStyle name="20% - Accent2 2 10 9 4" xfId="25795"/>
    <cellStyle name="20% - Accent2 2 10 9 5" xfId="43625"/>
    <cellStyle name="20% - Accent2 2 11" xfId="1152"/>
    <cellStyle name="20% - Accent2 2 11 10" xfId="6581"/>
    <cellStyle name="20% - Accent2 2 11 10 2" xfId="11942"/>
    <cellStyle name="20% - Accent2 2 11 10 2 2" xfId="31500"/>
    <cellStyle name="20% - Accent2 2 11 10 2 3" xfId="49285"/>
    <cellStyle name="20% - Accent2 2 11 10 3" xfId="18065"/>
    <cellStyle name="20% - Accent2 2 11 10 3 2" xfId="37423"/>
    <cellStyle name="20% - Accent2 2 11 10 4" xfId="26240"/>
    <cellStyle name="20% - Accent2 2 11 10 5" xfId="44070"/>
    <cellStyle name="20% - Accent2 2 11 11" xfId="7103"/>
    <cellStyle name="20% - Accent2 2 11 11 2" xfId="26663"/>
    <cellStyle name="20% - Accent2 2 11 11 3" xfId="44488"/>
    <cellStyle name="20% - Accent2 2 11 12" xfId="12310"/>
    <cellStyle name="20% - Accent2 2 11 12 2" xfId="31868"/>
    <cellStyle name="20% - Accent2 2 11 12 3" xfId="49653"/>
    <cellStyle name="20% - Accent2 2 11 13" xfId="12663"/>
    <cellStyle name="20% - Accent2 2 11 13 2" xfId="32220"/>
    <cellStyle name="20% - Accent2 2 11 13 3" xfId="49963"/>
    <cellStyle name="20% - Accent2 2 11 14" xfId="13114"/>
    <cellStyle name="20% - Accent2 2 11 14 2" xfId="32616"/>
    <cellStyle name="20% - Accent2 2 11 15" xfId="18431"/>
    <cellStyle name="20% - Accent2 2 11 15 2" xfId="37789"/>
    <cellStyle name="20% - Accent2 2 11 16" xfId="21433"/>
    <cellStyle name="20% - Accent2 2 11 17" xfId="19949"/>
    <cellStyle name="20% - Accent2 2 11 18" xfId="39273"/>
    <cellStyle name="20% - Accent2 2 11 2" xfId="1256"/>
    <cellStyle name="20% - Accent2 2 11 2 10" xfId="7161"/>
    <cellStyle name="20% - Accent2 2 11 2 10 2" xfId="26721"/>
    <cellStyle name="20% - Accent2 2 11 2 10 3" xfId="44546"/>
    <cellStyle name="20% - Accent2 2 11 2 11" xfId="12369"/>
    <cellStyle name="20% - Accent2 2 11 2 11 2" xfId="31927"/>
    <cellStyle name="20% - Accent2 2 11 2 11 3" xfId="49711"/>
    <cellStyle name="20% - Accent2 2 11 2 12" xfId="12724"/>
    <cellStyle name="20% - Accent2 2 11 2 12 2" xfId="32280"/>
    <cellStyle name="20% - Accent2 2 11 2 12 3" xfId="50021"/>
    <cellStyle name="20% - Accent2 2 11 2 13" xfId="13177"/>
    <cellStyle name="20% - Accent2 2 11 2 13 2" xfId="32676"/>
    <cellStyle name="20% - Accent2 2 11 2 14" xfId="18489"/>
    <cellStyle name="20% - Accent2 2 11 2 14 2" xfId="37847"/>
    <cellStyle name="20% - Accent2 2 11 2 15" xfId="21491"/>
    <cellStyle name="20% - Accent2 2 11 2 16" xfId="20007"/>
    <cellStyle name="20% - Accent2 2 11 2 17" xfId="39331"/>
    <cellStyle name="20% - Accent2 2 11 2 2" xfId="1511"/>
    <cellStyle name="20% - Accent2 2 11 2 2 10" xfId="12882"/>
    <cellStyle name="20% - Accent2 2 11 2 2 10 2" xfId="32438"/>
    <cellStyle name="20% - Accent2 2 11 2 2 10 3" xfId="50177"/>
    <cellStyle name="20% - Accent2 2 11 2 2 11" xfId="13388"/>
    <cellStyle name="20% - Accent2 2 11 2 2 11 2" xfId="32821"/>
    <cellStyle name="20% - Accent2 2 11 2 2 12" xfId="18668"/>
    <cellStyle name="20% - Accent2 2 11 2 2 12 2" xfId="37992"/>
    <cellStyle name="20% - Accent2 2 11 2 2 13" xfId="21636"/>
    <cellStyle name="20% - Accent2 2 11 2 2 14" xfId="20152"/>
    <cellStyle name="20% - Accent2 2 11 2 2 15" xfId="39476"/>
    <cellStyle name="20% - Accent2 2 11 2 2 2" xfId="1804"/>
    <cellStyle name="20% - Accent2 2 11 2 2 2 10" xfId="39767"/>
    <cellStyle name="20% - Accent2 2 11 2 2 2 2" xfId="2550"/>
    <cellStyle name="20% - Accent2 2 11 2 2 2 2 2" xfId="4573"/>
    <cellStyle name="20% - Accent2 2 11 2 2 2 2 2 2" xfId="9960"/>
    <cellStyle name="20% - Accent2 2 11 2 2 2 2 2 2 2" xfId="29518"/>
    <cellStyle name="20% - Accent2 2 11 2 2 2 2 2 2 3" xfId="47332"/>
    <cellStyle name="20% - Accent2 2 11 2 2 2 2 2 3" xfId="16079"/>
    <cellStyle name="20% - Accent2 2 11 2 2 2 2 2 3 2" xfId="35470"/>
    <cellStyle name="20% - Accent2 2 11 2 2 2 2 2 4" xfId="24287"/>
    <cellStyle name="20% - Accent2 2 11 2 2 2 2 2 5" xfId="42117"/>
    <cellStyle name="20% - Accent2 2 11 2 2 2 2 3" xfId="8345"/>
    <cellStyle name="20% - Accent2 2 11 2 2 2 2 3 2" xfId="27905"/>
    <cellStyle name="20% - Accent2 2 11 2 2 2 2 3 3" xfId="45724"/>
    <cellStyle name="20% - Accent2 2 11 2 2 2 2 4" xfId="14426"/>
    <cellStyle name="20% - Accent2 2 11 2 2 2 2 4 2" xfId="33854"/>
    <cellStyle name="20% - Accent2 2 11 2 2 2 2 5" xfId="19701"/>
    <cellStyle name="20% - Accent2 2 11 2 2 2 2 5 2" xfId="39025"/>
    <cellStyle name="20% - Accent2 2 11 2 2 2 2 6" xfId="22671"/>
    <cellStyle name="20% - Accent2 2 11 2 2 2 2 7" xfId="21185"/>
    <cellStyle name="20% - Accent2 2 11 2 2 2 2 8" xfId="40509"/>
    <cellStyle name="20% - Accent2 2 11 2 2 2 3" xfId="3843"/>
    <cellStyle name="20% - Accent2 2 11 2 2 2 3 2" xfId="9230"/>
    <cellStyle name="20% - Accent2 2 11 2 2 2 3 2 2" xfId="28788"/>
    <cellStyle name="20% - Accent2 2 11 2 2 2 3 2 3" xfId="46604"/>
    <cellStyle name="20% - Accent2 2 11 2 2 2 3 3" xfId="15349"/>
    <cellStyle name="20% - Accent2 2 11 2 2 2 3 3 2" xfId="34742"/>
    <cellStyle name="20% - Accent2 2 11 2 2 2 3 4" xfId="23559"/>
    <cellStyle name="20% - Accent2 2 11 2 2 2 3 5" xfId="41389"/>
    <cellStyle name="20% - Accent2 2 11 2 2 2 4" xfId="5951"/>
    <cellStyle name="20% - Accent2 2 11 2 2 2 4 2" xfId="11312"/>
    <cellStyle name="20% - Accent2 2 11 2 2 2 4 2 2" xfId="30870"/>
    <cellStyle name="20% - Accent2 2 11 2 2 2 4 2 3" xfId="48656"/>
    <cellStyle name="20% - Accent2 2 11 2 2 2 4 3" xfId="17435"/>
    <cellStyle name="20% - Accent2 2 11 2 2 2 4 3 2" xfId="36794"/>
    <cellStyle name="20% - Accent2 2 11 2 2 2 4 4" xfId="25611"/>
    <cellStyle name="20% - Accent2 2 11 2 2 2 4 5" xfId="43441"/>
    <cellStyle name="20% - Accent2 2 11 2 2 2 5" xfId="7599"/>
    <cellStyle name="20% - Accent2 2 11 2 2 2 5 2" xfId="27159"/>
    <cellStyle name="20% - Accent2 2 11 2 2 2 5 3" xfId="44982"/>
    <cellStyle name="20% - Accent2 2 11 2 2 2 6" xfId="13680"/>
    <cellStyle name="20% - Accent2 2 11 2 2 2 6 2" xfId="33112"/>
    <cellStyle name="20% - Accent2 2 11 2 2 2 7" xfId="18959"/>
    <cellStyle name="20% - Accent2 2 11 2 2 2 7 2" xfId="38283"/>
    <cellStyle name="20% - Accent2 2 11 2 2 2 8" xfId="21927"/>
    <cellStyle name="20% - Accent2 2 11 2 2 2 9" xfId="20443"/>
    <cellStyle name="20% - Accent2 2 11 2 2 3" xfId="2258"/>
    <cellStyle name="20% - Accent2 2 11 2 2 3 2" xfId="4294"/>
    <cellStyle name="20% - Accent2 2 11 2 2 3 2 2" xfId="9681"/>
    <cellStyle name="20% - Accent2 2 11 2 2 3 2 2 2" xfId="29239"/>
    <cellStyle name="20% - Accent2 2 11 2 2 3 2 2 3" xfId="47054"/>
    <cellStyle name="20% - Accent2 2 11 2 2 3 2 3" xfId="15800"/>
    <cellStyle name="20% - Accent2 2 11 2 2 3 2 3 2" xfId="35192"/>
    <cellStyle name="20% - Accent2 2 11 2 2 3 2 4" xfId="24009"/>
    <cellStyle name="20% - Accent2 2 11 2 2 3 2 5" xfId="41839"/>
    <cellStyle name="20% - Accent2 2 11 2 2 3 3" xfId="8053"/>
    <cellStyle name="20% - Accent2 2 11 2 2 3 3 2" xfId="27613"/>
    <cellStyle name="20% - Accent2 2 11 2 2 3 3 3" xfId="45433"/>
    <cellStyle name="20% - Accent2 2 11 2 2 3 4" xfId="14134"/>
    <cellStyle name="20% - Accent2 2 11 2 2 3 4 2" xfId="33563"/>
    <cellStyle name="20% - Accent2 2 11 2 2 3 5" xfId="19410"/>
    <cellStyle name="20% - Accent2 2 11 2 2 3 5 2" xfId="38734"/>
    <cellStyle name="20% - Accent2 2 11 2 2 3 6" xfId="22379"/>
    <cellStyle name="20% - Accent2 2 11 2 2 3 7" xfId="20894"/>
    <cellStyle name="20% - Accent2 2 11 2 2 3 8" xfId="40218"/>
    <cellStyle name="20% - Accent2 2 11 2 2 4" xfId="3431"/>
    <cellStyle name="20% - Accent2 2 11 2 2 4 2" xfId="8923"/>
    <cellStyle name="20% - Accent2 2 11 2 2 4 2 2" xfId="28483"/>
    <cellStyle name="20% - Accent2 2 11 2 2 4 2 3" xfId="46300"/>
    <cellStyle name="20% - Accent2 2 11 2 2 4 3" xfId="15025"/>
    <cellStyle name="20% - Accent2 2 11 2 2 4 3 2" xfId="34438"/>
    <cellStyle name="20% - Accent2 2 11 2 2 4 4" xfId="23255"/>
    <cellStyle name="20% - Accent2 2 11 2 2 4 5" xfId="41085"/>
    <cellStyle name="20% - Accent2 2 11 2 2 5" xfId="5342"/>
    <cellStyle name="20% - Accent2 2 11 2 2 5 2" xfId="10708"/>
    <cellStyle name="20% - Accent2 2 11 2 2 5 2 2" xfId="30266"/>
    <cellStyle name="20% - Accent2 2 11 2 2 5 2 3" xfId="48065"/>
    <cellStyle name="20% - Accent2 2 11 2 2 5 3" xfId="16831"/>
    <cellStyle name="20% - Accent2 2 11 2 2 5 3 2" xfId="36203"/>
    <cellStyle name="20% - Accent2 2 11 2 2 5 4" xfId="25020"/>
    <cellStyle name="20% - Accent2 2 11 2 2 5 5" xfId="42850"/>
    <cellStyle name="20% - Accent2 2 11 2 2 6" xfId="6438"/>
    <cellStyle name="20% - Accent2 2 11 2 2 6 2" xfId="11799"/>
    <cellStyle name="20% - Accent2 2 11 2 2 6 2 2" xfId="31357"/>
    <cellStyle name="20% - Accent2 2 11 2 2 6 2 3" xfId="49142"/>
    <cellStyle name="20% - Accent2 2 11 2 2 6 3" xfId="17922"/>
    <cellStyle name="20% - Accent2 2 11 2 2 6 3 2" xfId="37280"/>
    <cellStyle name="20% - Accent2 2 11 2 2 6 4" xfId="26097"/>
    <cellStyle name="20% - Accent2 2 11 2 2 6 5" xfId="43927"/>
    <cellStyle name="20% - Accent2 2 11 2 2 7" xfId="6842"/>
    <cellStyle name="20% - Accent2 2 11 2 2 7 2" xfId="12203"/>
    <cellStyle name="20% - Accent2 2 11 2 2 7 2 2" xfId="31761"/>
    <cellStyle name="20% - Accent2 2 11 2 2 7 2 3" xfId="49546"/>
    <cellStyle name="20% - Accent2 2 11 2 2 7 3" xfId="18326"/>
    <cellStyle name="20% - Accent2 2 11 2 2 7 3 2" xfId="37684"/>
    <cellStyle name="20% - Accent2 2 11 2 2 7 4" xfId="26501"/>
    <cellStyle name="20% - Accent2 2 11 2 2 7 5" xfId="44331"/>
    <cellStyle name="20% - Accent2 2 11 2 2 8" xfId="7307"/>
    <cellStyle name="20% - Accent2 2 11 2 2 8 2" xfId="26867"/>
    <cellStyle name="20% - Accent2 2 11 2 2 8 3" xfId="44691"/>
    <cellStyle name="20% - Accent2 2 11 2 2 9" xfId="12526"/>
    <cellStyle name="20% - Accent2 2 11 2 2 9 2" xfId="32083"/>
    <cellStyle name="20% - Accent2 2 11 2 2 9 3" xfId="49867"/>
    <cellStyle name="20% - Accent2 2 11 2 3" xfId="1658"/>
    <cellStyle name="20% - Accent2 2 11 2 3 10" xfId="39622"/>
    <cellStyle name="20% - Accent2 2 11 2 3 2" xfId="2404"/>
    <cellStyle name="20% - Accent2 2 11 2 3 2 2" xfId="4427"/>
    <cellStyle name="20% - Accent2 2 11 2 3 2 2 2" xfId="9814"/>
    <cellStyle name="20% - Accent2 2 11 2 3 2 2 2 2" xfId="29372"/>
    <cellStyle name="20% - Accent2 2 11 2 3 2 2 2 3" xfId="47187"/>
    <cellStyle name="20% - Accent2 2 11 2 3 2 2 3" xfId="15933"/>
    <cellStyle name="20% - Accent2 2 11 2 3 2 2 3 2" xfId="35325"/>
    <cellStyle name="20% - Accent2 2 11 2 3 2 2 4" xfId="24142"/>
    <cellStyle name="20% - Accent2 2 11 2 3 2 2 5" xfId="41972"/>
    <cellStyle name="20% - Accent2 2 11 2 3 2 3" xfId="5739"/>
    <cellStyle name="20% - Accent2 2 11 2 3 2 3 2" xfId="11100"/>
    <cellStyle name="20% - Accent2 2 11 2 3 2 3 2 2" xfId="30658"/>
    <cellStyle name="20% - Accent2 2 11 2 3 2 3 2 3" xfId="48444"/>
    <cellStyle name="20% - Accent2 2 11 2 3 2 3 3" xfId="17223"/>
    <cellStyle name="20% - Accent2 2 11 2 3 2 3 3 2" xfId="36582"/>
    <cellStyle name="20% - Accent2 2 11 2 3 2 3 4" xfId="25399"/>
    <cellStyle name="20% - Accent2 2 11 2 3 2 3 5" xfId="43229"/>
    <cellStyle name="20% - Accent2 2 11 2 3 2 4" xfId="8199"/>
    <cellStyle name="20% - Accent2 2 11 2 3 2 4 2" xfId="27759"/>
    <cellStyle name="20% - Accent2 2 11 2 3 2 4 3" xfId="45579"/>
    <cellStyle name="20% - Accent2 2 11 2 3 2 5" xfId="14280"/>
    <cellStyle name="20% - Accent2 2 11 2 3 2 5 2" xfId="33709"/>
    <cellStyle name="20% - Accent2 2 11 2 3 2 6" xfId="19556"/>
    <cellStyle name="20% - Accent2 2 11 2 3 2 6 2" xfId="38880"/>
    <cellStyle name="20% - Accent2 2 11 2 3 2 7" xfId="22525"/>
    <cellStyle name="20% - Accent2 2 11 2 3 2 8" xfId="21040"/>
    <cellStyle name="20% - Accent2 2 11 2 3 2 9" xfId="40364"/>
    <cellStyle name="20% - Accent2 2 11 2 3 3" xfId="3700"/>
    <cellStyle name="20% - Accent2 2 11 2 3 3 2" xfId="9087"/>
    <cellStyle name="20% - Accent2 2 11 2 3 3 2 2" xfId="28645"/>
    <cellStyle name="20% - Accent2 2 11 2 3 3 2 3" xfId="46461"/>
    <cellStyle name="20% - Accent2 2 11 2 3 3 3" xfId="15206"/>
    <cellStyle name="20% - Accent2 2 11 2 3 3 3 2" xfId="34599"/>
    <cellStyle name="20% - Accent2 2 11 2 3 3 4" xfId="23416"/>
    <cellStyle name="20% - Accent2 2 11 2 3 3 5" xfId="41246"/>
    <cellStyle name="20% - Accent2 2 11 2 3 4" xfId="5115"/>
    <cellStyle name="20% - Accent2 2 11 2 3 4 2" xfId="10482"/>
    <cellStyle name="20% - Accent2 2 11 2 3 4 2 2" xfId="30040"/>
    <cellStyle name="20% - Accent2 2 11 2 3 4 2 3" xfId="47853"/>
    <cellStyle name="20% - Accent2 2 11 2 3 4 3" xfId="16605"/>
    <cellStyle name="20% - Accent2 2 11 2 3 4 3 2" xfId="35991"/>
    <cellStyle name="20% - Accent2 2 11 2 3 4 4" xfId="24808"/>
    <cellStyle name="20% - Accent2 2 11 2 3 4 5" xfId="42638"/>
    <cellStyle name="20% - Accent2 2 11 2 3 5" xfId="7453"/>
    <cellStyle name="20% - Accent2 2 11 2 3 5 2" xfId="27013"/>
    <cellStyle name="20% - Accent2 2 11 2 3 5 3" xfId="44837"/>
    <cellStyle name="20% - Accent2 2 11 2 3 6" xfId="13534"/>
    <cellStyle name="20% - Accent2 2 11 2 3 6 2" xfId="32967"/>
    <cellStyle name="20% - Accent2 2 11 2 3 7" xfId="18814"/>
    <cellStyle name="20% - Accent2 2 11 2 3 7 2" xfId="38138"/>
    <cellStyle name="20% - Accent2 2 11 2 3 8" xfId="21782"/>
    <cellStyle name="20% - Accent2 2 11 2 3 9" xfId="20298"/>
    <cellStyle name="20% - Accent2 2 11 2 4" xfId="1966"/>
    <cellStyle name="20% - Accent2 2 11 2 4 10" xfId="39928"/>
    <cellStyle name="20% - Accent2 2 11 2 4 2" xfId="2711"/>
    <cellStyle name="20% - Accent2 2 11 2 4 2 2" xfId="4733"/>
    <cellStyle name="20% - Accent2 2 11 2 4 2 2 2" xfId="10120"/>
    <cellStyle name="20% - Accent2 2 11 2 4 2 2 2 2" xfId="29678"/>
    <cellStyle name="20% - Accent2 2 11 2 4 2 2 2 3" xfId="47492"/>
    <cellStyle name="20% - Accent2 2 11 2 4 2 2 3" xfId="16239"/>
    <cellStyle name="20% - Accent2 2 11 2 4 2 2 3 2" xfId="35630"/>
    <cellStyle name="20% - Accent2 2 11 2 4 2 2 4" xfId="24447"/>
    <cellStyle name="20% - Accent2 2 11 2 4 2 2 5" xfId="42277"/>
    <cellStyle name="20% - Accent2 2 11 2 4 2 3" xfId="8506"/>
    <cellStyle name="20% - Accent2 2 11 2 4 2 3 2" xfId="28066"/>
    <cellStyle name="20% - Accent2 2 11 2 4 2 3 3" xfId="45885"/>
    <cellStyle name="20% - Accent2 2 11 2 4 2 4" xfId="14587"/>
    <cellStyle name="20% - Accent2 2 11 2 4 2 4 2" xfId="34015"/>
    <cellStyle name="20% - Accent2 2 11 2 4 2 5" xfId="19862"/>
    <cellStyle name="20% - Accent2 2 11 2 4 2 5 2" xfId="39186"/>
    <cellStyle name="20% - Accent2 2 11 2 4 2 6" xfId="22832"/>
    <cellStyle name="20% - Accent2 2 11 2 4 2 7" xfId="21346"/>
    <cellStyle name="20% - Accent2 2 11 2 4 2 8" xfId="40670"/>
    <cellStyle name="20% - Accent2 2 11 2 4 3" xfId="4003"/>
    <cellStyle name="20% - Accent2 2 11 2 4 3 2" xfId="9390"/>
    <cellStyle name="20% - Accent2 2 11 2 4 3 2 2" xfId="28948"/>
    <cellStyle name="20% - Accent2 2 11 2 4 3 2 3" xfId="46764"/>
    <cellStyle name="20% - Accent2 2 11 2 4 3 3" xfId="15509"/>
    <cellStyle name="20% - Accent2 2 11 2 4 3 3 2" xfId="34902"/>
    <cellStyle name="20% - Accent2 2 11 2 4 3 4" xfId="23719"/>
    <cellStyle name="20% - Accent2 2 11 2 4 3 5" xfId="41549"/>
    <cellStyle name="20% - Accent2 2 11 2 4 4" xfId="5549"/>
    <cellStyle name="20% - Accent2 2 11 2 4 4 2" xfId="10910"/>
    <cellStyle name="20% - Accent2 2 11 2 4 4 2 2" xfId="30468"/>
    <cellStyle name="20% - Accent2 2 11 2 4 4 2 3" xfId="48254"/>
    <cellStyle name="20% - Accent2 2 11 2 4 4 3" xfId="17033"/>
    <cellStyle name="20% - Accent2 2 11 2 4 4 3 2" xfId="36392"/>
    <cellStyle name="20% - Accent2 2 11 2 4 4 4" xfId="25209"/>
    <cellStyle name="20% - Accent2 2 11 2 4 4 5" xfId="43039"/>
    <cellStyle name="20% - Accent2 2 11 2 4 5" xfId="7761"/>
    <cellStyle name="20% - Accent2 2 11 2 4 5 2" xfId="27321"/>
    <cellStyle name="20% - Accent2 2 11 2 4 5 3" xfId="45143"/>
    <cellStyle name="20% - Accent2 2 11 2 4 6" xfId="13842"/>
    <cellStyle name="20% - Accent2 2 11 2 4 6 2" xfId="33273"/>
    <cellStyle name="20% - Accent2 2 11 2 4 7" xfId="19120"/>
    <cellStyle name="20% - Accent2 2 11 2 4 7 2" xfId="38444"/>
    <cellStyle name="20% - Accent2 2 11 2 4 8" xfId="22088"/>
    <cellStyle name="20% - Accent2 2 11 2 4 9" xfId="20604"/>
    <cellStyle name="20% - Accent2 2 11 2 5" xfId="2112"/>
    <cellStyle name="20% - Accent2 2 11 2 5 2" xfId="4148"/>
    <cellStyle name="20% - Accent2 2 11 2 5 2 2" xfId="9535"/>
    <cellStyle name="20% - Accent2 2 11 2 5 2 2 2" xfId="29093"/>
    <cellStyle name="20% - Accent2 2 11 2 5 2 2 3" xfId="46909"/>
    <cellStyle name="20% - Accent2 2 11 2 5 2 3" xfId="15654"/>
    <cellStyle name="20% - Accent2 2 11 2 5 2 3 2" xfId="35047"/>
    <cellStyle name="20% - Accent2 2 11 2 5 2 4" xfId="23864"/>
    <cellStyle name="20% - Accent2 2 11 2 5 2 5" xfId="41694"/>
    <cellStyle name="20% - Accent2 2 11 2 5 3" xfId="7907"/>
    <cellStyle name="20% - Accent2 2 11 2 5 3 2" xfId="27467"/>
    <cellStyle name="20% - Accent2 2 11 2 5 3 3" xfId="45288"/>
    <cellStyle name="20% - Accent2 2 11 2 5 4" xfId="13988"/>
    <cellStyle name="20% - Accent2 2 11 2 5 4 2" xfId="33418"/>
    <cellStyle name="20% - Accent2 2 11 2 5 5" xfId="19265"/>
    <cellStyle name="20% - Accent2 2 11 2 5 5 2" xfId="38589"/>
    <cellStyle name="20% - Accent2 2 11 2 5 6" xfId="22233"/>
    <cellStyle name="20% - Accent2 2 11 2 5 7" xfId="20749"/>
    <cellStyle name="20% - Accent2 2 11 2 5 8" xfId="40073"/>
    <cellStyle name="20% - Accent2 2 11 2 6" xfId="3140"/>
    <cellStyle name="20% - Accent2 2 11 2 6 2" xfId="8720"/>
    <cellStyle name="20% - Accent2 2 11 2 6 2 2" xfId="28280"/>
    <cellStyle name="20% - Accent2 2 11 2 6 2 3" xfId="46097"/>
    <cellStyle name="20% - Accent2 2 11 2 6 3" xfId="14811"/>
    <cellStyle name="20% - Accent2 2 11 2 6 3 2" xfId="34231"/>
    <cellStyle name="20% - Accent2 2 11 2 6 4" xfId="23048"/>
    <cellStyle name="20% - Accent2 2 11 2 6 5" xfId="40882"/>
    <cellStyle name="20% - Accent2 2 11 2 7" xfId="4908"/>
    <cellStyle name="20% - Accent2 2 11 2 7 2" xfId="10292"/>
    <cellStyle name="20% - Accent2 2 11 2 7 2 2" xfId="29850"/>
    <cellStyle name="20% - Accent2 2 11 2 7 2 3" xfId="47663"/>
    <cellStyle name="20% - Accent2 2 11 2 7 3" xfId="16414"/>
    <cellStyle name="20% - Accent2 2 11 2 7 3 2" xfId="35801"/>
    <cellStyle name="20% - Accent2 2 11 2 7 4" xfId="24618"/>
    <cellStyle name="20% - Accent2 2 11 2 7 5" xfId="42448"/>
    <cellStyle name="20% - Accent2 2 11 2 8" xfId="6235"/>
    <cellStyle name="20% - Accent2 2 11 2 8 2" xfId="11596"/>
    <cellStyle name="20% - Accent2 2 11 2 8 2 2" xfId="31154"/>
    <cellStyle name="20% - Accent2 2 11 2 8 2 3" xfId="48939"/>
    <cellStyle name="20% - Accent2 2 11 2 8 3" xfId="17719"/>
    <cellStyle name="20% - Accent2 2 11 2 8 3 2" xfId="37077"/>
    <cellStyle name="20% - Accent2 2 11 2 8 4" xfId="25894"/>
    <cellStyle name="20% - Accent2 2 11 2 8 5" xfId="43724"/>
    <cellStyle name="20% - Accent2 2 11 2 9" xfId="6639"/>
    <cellStyle name="20% - Accent2 2 11 2 9 2" xfId="12000"/>
    <cellStyle name="20% - Accent2 2 11 2 9 2 2" xfId="31558"/>
    <cellStyle name="20% - Accent2 2 11 2 9 2 3" xfId="49343"/>
    <cellStyle name="20% - Accent2 2 11 2 9 3" xfId="18123"/>
    <cellStyle name="20% - Accent2 2 11 2 9 3 2" xfId="37481"/>
    <cellStyle name="20% - Accent2 2 11 2 9 4" xfId="26298"/>
    <cellStyle name="20% - Accent2 2 11 2 9 5" xfId="44128"/>
    <cellStyle name="20% - Accent2 2 11 3" xfId="1447"/>
    <cellStyle name="20% - Accent2 2 11 3 10" xfId="12824"/>
    <cellStyle name="20% - Accent2 2 11 3 10 2" xfId="32380"/>
    <cellStyle name="20% - Accent2 2 11 3 10 3" xfId="50119"/>
    <cellStyle name="20% - Accent2 2 11 3 11" xfId="13326"/>
    <cellStyle name="20% - Accent2 2 11 3 11 2" xfId="32763"/>
    <cellStyle name="20% - Accent2 2 11 3 12" xfId="18608"/>
    <cellStyle name="20% - Accent2 2 11 3 12 2" xfId="37934"/>
    <cellStyle name="20% - Accent2 2 11 3 13" xfId="21578"/>
    <cellStyle name="20% - Accent2 2 11 3 14" xfId="20094"/>
    <cellStyle name="20% - Accent2 2 11 3 15" xfId="39418"/>
    <cellStyle name="20% - Accent2 2 11 3 2" xfId="1745"/>
    <cellStyle name="20% - Accent2 2 11 3 2 10" xfId="39709"/>
    <cellStyle name="20% - Accent2 2 11 3 2 2" xfId="2491"/>
    <cellStyle name="20% - Accent2 2 11 3 2 2 2" xfId="4514"/>
    <cellStyle name="20% - Accent2 2 11 3 2 2 2 2" xfId="9901"/>
    <cellStyle name="20% - Accent2 2 11 3 2 2 2 2 2" xfId="29459"/>
    <cellStyle name="20% - Accent2 2 11 3 2 2 2 2 3" xfId="47274"/>
    <cellStyle name="20% - Accent2 2 11 3 2 2 2 3" xfId="16020"/>
    <cellStyle name="20% - Accent2 2 11 3 2 2 2 3 2" xfId="35412"/>
    <cellStyle name="20% - Accent2 2 11 3 2 2 2 4" xfId="24229"/>
    <cellStyle name="20% - Accent2 2 11 3 2 2 2 5" xfId="42059"/>
    <cellStyle name="20% - Accent2 2 11 3 2 2 3" xfId="8286"/>
    <cellStyle name="20% - Accent2 2 11 3 2 2 3 2" xfId="27846"/>
    <cellStyle name="20% - Accent2 2 11 3 2 2 3 3" xfId="45666"/>
    <cellStyle name="20% - Accent2 2 11 3 2 2 4" xfId="14367"/>
    <cellStyle name="20% - Accent2 2 11 3 2 2 4 2" xfId="33796"/>
    <cellStyle name="20% - Accent2 2 11 3 2 2 5" xfId="19643"/>
    <cellStyle name="20% - Accent2 2 11 3 2 2 5 2" xfId="38967"/>
    <cellStyle name="20% - Accent2 2 11 3 2 2 6" xfId="22612"/>
    <cellStyle name="20% - Accent2 2 11 3 2 2 7" xfId="21127"/>
    <cellStyle name="20% - Accent2 2 11 3 2 2 8" xfId="40451"/>
    <cellStyle name="20% - Accent2 2 11 3 2 3" xfId="3785"/>
    <cellStyle name="20% - Accent2 2 11 3 2 3 2" xfId="9172"/>
    <cellStyle name="20% - Accent2 2 11 3 2 3 2 2" xfId="28730"/>
    <cellStyle name="20% - Accent2 2 11 3 2 3 2 3" xfId="46546"/>
    <cellStyle name="20% - Accent2 2 11 3 2 3 3" xfId="15291"/>
    <cellStyle name="20% - Accent2 2 11 3 2 3 3 2" xfId="34684"/>
    <cellStyle name="20% - Accent2 2 11 3 2 3 4" xfId="23501"/>
    <cellStyle name="20% - Accent2 2 11 3 2 3 5" xfId="41331"/>
    <cellStyle name="20% - Accent2 2 11 3 2 4" xfId="5893"/>
    <cellStyle name="20% - Accent2 2 11 3 2 4 2" xfId="11254"/>
    <cellStyle name="20% - Accent2 2 11 3 2 4 2 2" xfId="30812"/>
    <cellStyle name="20% - Accent2 2 11 3 2 4 2 3" xfId="48598"/>
    <cellStyle name="20% - Accent2 2 11 3 2 4 3" xfId="17377"/>
    <cellStyle name="20% - Accent2 2 11 3 2 4 3 2" xfId="36736"/>
    <cellStyle name="20% - Accent2 2 11 3 2 4 4" xfId="25553"/>
    <cellStyle name="20% - Accent2 2 11 3 2 4 5" xfId="43383"/>
    <cellStyle name="20% - Accent2 2 11 3 2 5" xfId="7540"/>
    <cellStyle name="20% - Accent2 2 11 3 2 5 2" xfId="27100"/>
    <cellStyle name="20% - Accent2 2 11 3 2 5 3" xfId="44924"/>
    <cellStyle name="20% - Accent2 2 11 3 2 6" xfId="13621"/>
    <cellStyle name="20% - Accent2 2 11 3 2 6 2" xfId="33054"/>
    <cellStyle name="20% - Accent2 2 11 3 2 7" xfId="18901"/>
    <cellStyle name="20% - Accent2 2 11 3 2 7 2" xfId="38225"/>
    <cellStyle name="20% - Accent2 2 11 3 2 8" xfId="21869"/>
    <cellStyle name="20% - Accent2 2 11 3 2 9" xfId="20385"/>
    <cellStyle name="20% - Accent2 2 11 3 3" xfId="2199"/>
    <cellStyle name="20% - Accent2 2 11 3 3 2" xfId="4235"/>
    <cellStyle name="20% - Accent2 2 11 3 3 2 2" xfId="9622"/>
    <cellStyle name="20% - Accent2 2 11 3 3 2 2 2" xfId="29180"/>
    <cellStyle name="20% - Accent2 2 11 3 3 2 2 3" xfId="46996"/>
    <cellStyle name="20% - Accent2 2 11 3 3 2 3" xfId="15741"/>
    <cellStyle name="20% - Accent2 2 11 3 3 2 3 2" xfId="35134"/>
    <cellStyle name="20% - Accent2 2 11 3 3 2 4" xfId="23951"/>
    <cellStyle name="20% - Accent2 2 11 3 3 2 5" xfId="41781"/>
    <cellStyle name="20% - Accent2 2 11 3 3 3" xfId="7994"/>
    <cellStyle name="20% - Accent2 2 11 3 3 3 2" xfId="27554"/>
    <cellStyle name="20% - Accent2 2 11 3 3 3 3" xfId="45375"/>
    <cellStyle name="20% - Accent2 2 11 3 3 4" xfId="14075"/>
    <cellStyle name="20% - Accent2 2 11 3 3 4 2" xfId="33505"/>
    <cellStyle name="20% - Accent2 2 11 3 3 5" xfId="19352"/>
    <cellStyle name="20% - Accent2 2 11 3 3 5 2" xfId="38676"/>
    <cellStyle name="20% - Accent2 2 11 3 3 6" xfId="22320"/>
    <cellStyle name="20% - Accent2 2 11 3 3 7" xfId="20836"/>
    <cellStyle name="20% - Accent2 2 11 3 3 8" xfId="40160"/>
    <cellStyle name="20% - Accent2 2 11 3 4" xfId="3373"/>
    <cellStyle name="20% - Accent2 2 11 3 4 2" xfId="8865"/>
    <cellStyle name="20% - Accent2 2 11 3 4 2 2" xfId="28425"/>
    <cellStyle name="20% - Accent2 2 11 3 4 2 3" xfId="46242"/>
    <cellStyle name="20% - Accent2 2 11 3 4 3" xfId="14967"/>
    <cellStyle name="20% - Accent2 2 11 3 4 3 2" xfId="34380"/>
    <cellStyle name="20% - Accent2 2 11 3 4 4" xfId="23197"/>
    <cellStyle name="20% - Accent2 2 11 3 4 5" xfId="41027"/>
    <cellStyle name="20% - Accent2 2 11 3 5" xfId="5284"/>
    <cellStyle name="20% - Accent2 2 11 3 5 2" xfId="10650"/>
    <cellStyle name="20% - Accent2 2 11 3 5 2 2" xfId="30208"/>
    <cellStyle name="20% - Accent2 2 11 3 5 2 3" xfId="48007"/>
    <cellStyle name="20% - Accent2 2 11 3 5 3" xfId="16773"/>
    <cellStyle name="20% - Accent2 2 11 3 5 3 2" xfId="36145"/>
    <cellStyle name="20% - Accent2 2 11 3 5 4" xfId="24962"/>
    <cellStyle name="20% - Accent2 2 11 3 5 5" xfId="42792"/>
    <cellStyle name="20% - Accent2 2 11 3 6" xfId="6380"/>
    <cellStyle name="20% - Accent2 2 11 3 6 2" xfId="11741"/>
    <cellStyle name="20% - Accent2 2 11 3 6 2 2" xfId="31299"/>
    <cellStyle name="20% - Accent2 2 11 3 6 2 3" xfId="49084"/>
    <cellStyle name="20% - Accent2 2 11 3 6 3" xfId="17864"/>
    <cellStyle name="20% - Accent2 2 11 3 6 3 2" xfId="37222"/>
    <cellStyle name="20% - Accent2 2 11 3 6 4" xfId="26039"/>
    <cellStyle name="20% - Accent2 2 11 3 6 5" xfId="43869"/>
    <cellStyle name="20% - Accent2 2 11 3 7" xfId="6784"/>
    <cellStyle name="20% - Accent2 2 11 3 7 2" xfId="12145"/>
    <cellStyle name="20% - Accent2 2 11 3 7 2 2" xfId="31703"/>
    <cellStyle name="20% - Accent2 2 11 3 7 2 3" xfId="49488"/>
    <cellStyle name="20% - Accent2 2 11 3 7 3" xfId="18268"/>
    <cellStyle name="20% - Accent2 2 11 3 7 3 2" xfId="37626"/>
    <cellStyle name="20% - Accent2 2 11 3 7 4" xfId="26443"/>
    <cellStyle name="20% - Accent2 2 11 3 7 5" xfId="44273"/>
    <cellStyle name="20% - Accent2 2 11 3 8" xfId="7248"/>
    <cellStyle name="20% - Accent2 2 11 3 8 2" xfId="26808"/>
    <cellStyle name="20% - Accent2 2 11 3 8 3" xfId="44633"/>
    <cellStyle name="20% - Accent2 2 11 3 9" xfId="12468"/>
    <cellStyle name="20% - Accent2 2 11 3 9 2" xfId="32025"/>
    <cellStyle name="20% - Accent2 2 11 3 9 3" xfId="49809"/>
    <cellStyle name="20% - Accent2 2 11 4" xfId="1600"/>
    <cellStyle name="20% - Accent2 2 11 4 10" xfId="39564"/>
    <cellStyle name="20% - Accent2 2 11 4 2" xfId="2346"/>
    <cellStyle name="20% - Accent2 2 11 4 2 2" xfId="4369"/>
    <cellStyle name="20% - Accent2 2 11 4 2 2 2" xfId="9756"/>
    <cellStyle name="20% - Accent2 2 11 4 2 2 2 2" xfId="29314"/>
    <cellStyle name="20% - Accent2 2 11 4 2 2 2 3" xfId="47129"/>
    <cellStyle name="20% - Accent2 2 11 4 2 2 3" xfId="15875"/>
    <cellStyle name="20% - Accent2 2 11 4 2 2 3 2" xfId="35267"/>
    <cellStyle name="20% - Accent2 2 11 4 2 2 4" xfId="24084"/>
    <cellStyle name="20% - Accent2 2 11 4 2 2 5" xfId="41914"/>
    <cellStyle name="20% - Accent2 2 11 4 2 3" xfId="5681"/>
    <cellStyle name="20% - Accent2 2 11 4 2 3 2" xfId="11042"/>
    <cellStyle name="20% - Accent2 2 11 4 2 3 2 2" xfId="30600"/>
    <cellStyle name="20% - Accent2 2 11 4 2 3 2 3" xfId="48386"/>
    <cellStyle name="20% - Accent2 2 11 4 2 3 3" xfId="17165"/>
    <cellStyle name="20% - Accent2 2 11 4 2 3 3 2" xfId="36524"/>
    <cellStyle name="20% - Accent2 2 11 4 2 3 4" xfId="25341"/>
    <cellStyle name="20% - Accent2 2 11 4 2 3 5" xfId="43171"/>
    <cellStyle name="20% - Accent2 2 11 4 2 4" xfId="8141"/>
    <cellStyle name="20% - Accent2 2 11 4 2 4 2" xfId="27701"/>
    <cellStyle name="20% - Accent2 2 11 4 2 4 3" xfId="45521"/>
    <cellStyle name="20% - Accent2 2 11 4 2 5" xfId="14222"/>
    <cellStyle name="20% - Accent2 2 11 4 2 5 2" xfId="33651"/>
    <cellStyle name="20% - Accent2 2 11 4 2 6" xfId="19498"/>
    <cellStyle name="20% - Accent2 2 11 4 2 6 2" xfId="38822"/>
    <cellStyle name="20% - Accent2 2 11 4 2 7" xfId="22467"/>
    <cellStyle name="20% - Accent2 2 11 4 2 8" xfId="20982"/>
    <cellStyle name="20% - Accent2 2 11 4 2 9" xfId="40306"/>
    <cellStyle name="20% - Accent2 2 11 4 3" xfId="3642"/>
    <cellStyle name="20% - Accent2 2 11 4 3 2" xfId="9029"/>
    <cellStyle name="20% - Accent2 2 11 4 3 2 2" xfId="28587"/>
    <cellStyle name="20% - Accent2 2 11 4 3 2 3" xfId="46403"/>
    <cellStyle name="20% - Accent2 2 11 4 3 3" xfId="15148"/>
    <cellStyle name="20% - Accent2 2 11 4 3 3 2" xfId="34541"/>
    <cellStyle name="20% - Accent2 2 11 4 3 4" xfId="23358"/>
    <cellStyle name="20% - Accent2 2 11 4 3 5" xfId="41188"/>
    <cellStyle name="20% - Accent2 2 11 4 4" xfId="5057"/>
    <cellStyle name="20% - Accent2 2 11 4 4 2" xfId="10424"/>
    <cellStyle name="20% - Accent2 2 11 4 4 2 2" xfId="29982"/>
    <cellStyle name="20% - Accent2 2 11 4 4 2 3" xfId="47795"/>
    <cellStyle name="20% - Accent2 2 11 4 4 3" xfId="16547"/>
    <cellStyle name="20% - Accent2 2 11 4 4 3 2" xfId="35933"/>
    <cellStyle name="20% - Accent2 2 11 4 4 4" xfId="24750"/>
    <cellStyle name="20% - Accent2 2 11 4 4 5" xfId="42580"/>
    <cellStyle name="20% - Accent2 2 11 4 5" xfId="7395"/>
    <cellStyle name="20% - Accent2 2 11 4 5 2" xfId="26955"/>
    <cellStyle name="20% - Accent2 2 11 4 5 3" xfId="44779"/>
    <cellStyle name="20% - Accent2 2 11 4 6" xfId="13476"/>
    <cellStyle name="20% - Accent2 2 11 4 6 2" xfId="32909"/>
    <cellStyle name="20% - Accent2 2 11 4 7" xfId="18756"/>
    <cellStyle name="20% - Accent2 2 11 4 7 2" xfId="38080"/>
    <cellStyle name="20% - Accent2 2 11 4 8" xfId="21724"/>
    <cellStyle name="20% - Accent2 2 11 4 9" xfId="20240"/>
    <cellStyle name="20% - Accent2 2 11 5" xfId="1907"/>
    <cellStyle name="20% - Accent2 2 11 5 10" xfId="39870"/>
    <cellStyle name="20% - Accent2 2 11 5 2" xfId="2653"/>
    <cellStyle name="20% - Accent2 2 11 5 2 2" xfId="4675"/>
    <cellStyle name="20% - Accent2 2 11 5 2 2 2" xfId="10062"/>
    <cellStyle name="20% - Accent2 2 11 5 2 2 2 2" xfId="29620"/>
    <cellStyle name="20% - Accent2 2 11 5 2 2 2 3" xfId="47434"/>
    <cellStyle name="20% - Accent2 2 11 5 2 2 3" xfId="16181"/>
    <cellStyle name="20% - Accent2 2 11 5 2 2 3 2" xfId="35572"/>
    <cellStyle name="20% - Accent2 2 11 5 2 2 4" xfId="24389"/>
    <cellStyle name="20% - Accent2 2 11 5 2 2 5" xfId="42219"/>
    <cellStyle name="20% - Accent2 2 11 5 2 3" xfId="8448"/>
    <cellStyle name="20% - Accent2 2 11 5 2 3 2" xfId="28008"/>
    <cellStyle name="20% - Accent2 2 11 5 2 3 3" xfId="45827"/>
    <cellStyle name="20% - Accent2 2 11 5 2 4" xfId="14529"/>
    <cellStyle name="20% - Accent2 2 11 5 2 4 2" xfId="33957"/>
    <cellStyle name="20% - Accent2 2 11 5 2 5" xfId="19804"/>
    <cellStyle name="20% - Accent2 2 11 5 2 5 2" xfId="39128"/>
    <cellStyle name="20% - Accent2 2 11 5 2 6" xfId="22774"/>
    <cellStyle name="20% - Accent2 2 11 5 2 7" xfId="21288"/>
    <cellStyle name="20% - Accent2 2 11 5 2 8" xfId="40612"/>
    <cellStyle name="20% - Accent2 2 11 5 3" xfId="3945"/>
    <cellStyle name="20% - Accent2 2 11 5 3 2" xfId="9332"/>
    <cellStyle name="20% - Accent2 2 11 5 3 2 2" xfId="28890"/>
    <cellStyle name="20% - Accent2 2 11 5 3 2 3" xfId="46706"/>
    <cellStyle name="20% - Accent2 2 11 5 3 3" xfId="15451"/>
    <cellStyle name="20% - Accent2 2 11 5 3 3 2" xfId="34844"/>
    <cellStyle name="20% - Accent2 2 11 5 3 4" xfId="23661"/>
    <cellStyle name="20% - Accent2 2 11 5 3 5" xfId="41491"/>
    <cellStyle name="20% - Accent2 2 11 5 4" xfId="5491"/>
    <cellStyle name="20% - Accent2 2 11 5 4 2" xfId="10852"/>
    <cellStyle name="20% - Accent2 2 11 5 4 2 2" xfId="30410"/>
    <cellStyle name="20% - Accent2 2 11 5 4 2 3" xfId="48196"/>
    <cellStyle name="20% - Accent2 2 11 5 4 3" xfId="16975"/>
    <cellStyle name="20% - Accent2 2 11 5 4 3 2" xfId="36334"/>
    <cellStyle name="20% - Accent2 2 11 5 4 4" xfId="25151"/>
    <cellStyle name="20% - Accent2 2 11 5 4 5" xfId="42981"/>
    <cellStyle name="20% - Accent2 2 11 5 5" xfId="7702"/>
    <cellStyle name="20% - Accent2 2 11 5 5 2" xfId="27262"/>
    <cellStyle name="20% - Accent2 2 11 5 5 3" xfId="45085"/>
    <cellStyle name="20% - Accent2 2 11 5 6" xfId="13783"/>
    <cellStyle name="20% - Accent2 2 11 5 6 2" xfId="33215"/>
    <cellStyle name="20% - Accent2 2 11 5 7" xfId="19062"/>
    <cellStyle name="20% - Accent2 2 11 5 7 2" xfId="38386"/>
    <cellStyle name="20% - Accent2 2 11 5 8" xfId="22030"/>
    <cellStyle name="20% - Accent2 2 11 5 9" xfId="20546"/>
    <cellStyle name="20% - Accent2 2 11 6" xfId="2054"/>
    <cellStyle name="20% - Accent2 2 11 6 2" xfId="4090"/>
    <cellStyle name="20% - Accent2 2 11 6 2 2" xfId="9477"/>
    <cellStyle name="20% - Accent2 2 11 6 2 2 2" xfId="29035"/>
    <cellStyle name="20% - Accent2 2 11 6 2 2 3" xfId="46851"/>
    <cellStyle name="20% - Accent2 2 11 6 2 3" xfId="15596"/>
    <cellStyle name="20% - Accent2 2 11 6 2 3 2" xfId="34989"/>
    <cellStyle name="20% - Accent2 2 11 6 2 4" xfId="23806"/>
    <cellStyle name="20% - Accent2 2 11 6 2 5" xfId="41636"/>
    <cellStyle name="20% - Accent2 2 11 6 3" xfId="7849"/>
    <cellStyle name="20% - Accent2 2 11 6 3 2" xfId="27409"/>
    <cellStyle name="20% - Accent2 2 11 6 3 3" xfId="45230"/>
    <cellStyle name="20% - Accent2 2 11 6 4" xfId="13930"/>
    <cellStyle name="20% - Accent2 2 11 6 4 2" xfId="33360"/>
    <cellStyle name="20% - Accent2 2 11 6 5" xfId="19207"/>
    <cellStyle name="20% - Accent2 2 11 6 5 2" xfId="38531"/>
    <cellStyle name="20% - Accent2 2 11 6 6" xfId="22175"/>
    <cellStyle name="20% - Accent2 2 11 6 7" xfId="20691"/>
    <cellStyle name="20% - Accent2 2 11 6 8" xfId="40015"/>
    <cellStyle name="20% - Accent2 2 11 7" xfId="3082"/>
    <cellStyle name="20% - Accent2 2 11 7 2" xfId="8662"/>
    <cellStyle name="20% - Accent2 2 11 7 2 2" xfId="28222"/>
    <cellStyle name="20% - Accent2 2 11 7 2 3" xfId="46039"/>
    <cellStyle name="20% - Accent2 2 11 7 3" xfId="14753"/>
    <cellStyle name="20% - Accent2 2 11 7 3 2" xfId="34173"/>
    <cellStyle name="20% - Accent2 2 11 7 4" xfId="22990"/>
    <cellStyle name="20% - Accent2 2 11 7 5" xfId="40824"/>
    <cellStyle name="20% - Accent2 2 11 8" xfId="4848"/>
    <cellStyle name="20% - Accent2 2 11 8 2" xfId="10232"/>
    <cellStyle name="20% - Accent2 2 11 8 2 2" xfId="29790"/>
    <cellStyle name="20% - Accent2 2 11 8 2 3" xfId="47604"/>
    <cellStyle name="20% - Accent2 2 11 8 3" xfId="16354"/>
    <cellStyle name="20% - Accent2 2 11 8 3 2" xfId="35742"/>
    <cellStyle name="20% - Accent2 2 11 8 4" xfId="24559"/>
    <cellStyle name="20% - Accent2 2 11 8 5" xfId="42389"/>
    <cellStyle name="20% - Accent2 2 11 9" xfId="6177"/>
    <cellStyle name="20% - Accent2 2 11 9 2" xfId="11538"/>
    <cellStyle name="20% - Accent2 2 11 9 2 2" xfId="31096"/>
    <cellStyle name="20% - Accent2 2 11 9 2 3" xfId="48881"/>
    <cellStyle name="20% - Accent2 2 11 9 3" xfId="17661"/>
    <cellStyle name="20% - Accent2 2 11 9 3 2" xfId="37019"/>
    <cellStyle name="20% - Accent2 2 11 9 4" xfId="25836"/>
    <cellStyle name="20% - Accent2 2 11 9 5" xfId="43666"/>
    <cellStyle name="20% - Accent2 2 12" xfId="1293"/>
    <cellStyle name="20% - Accent2 2 12 10" xfId="7188"/>
    <cellStyle name="20% - Accent2 2 12 10 2" xfId="26748"/>
    <cellStyle name="20% - Accent2 2 12 10 3" xfId="44573"/>
    <cellStyle name="20% - Accent2 2 12 11" xfId="12396"/>
    <cellStyle name="20% - Accent2 2 12 11 2" xfId="31954"/>
    <cellStyle name="20% - Accent2 2 12 11 3" xfId="49738"/>
    <cellStyle name="20% - Accent2 2 12 12" xfId="12751"/>
    <cellStyle name="20% - Accent2 2 12 12 2" xfId="32307"/>
    <cellStyle name="20% - Accent2 2 12 12 3" xfId="50048"/>
    <cellStyle name="20% - Accent2 2 12 13" xfId="13204"/>
    <cellStyle name="20% - Accent2 2 12 13 2" xfId="32703"/>
    <cellStyle name="20% - Accent2 2 12 14" xfId="18516"/>
    <cellStyle name="20% - Accent2 2 12 14 2" xfId="37874"/>
    <cellStyle name="20% - Accent2 2 12 15" xfId="21518"/>
    <cellStyle name="20% - Accent2 2 12 16" xfId="20034"/>
    <cellStyle name="20% - Accent2 2 12 17" xfId="39358"/>
    <cellStyle name="20% - Accent2 2 12 2" xfId="1538"/>
    <cellStyle name="20% - Accent2 2 12 2 10" xfId="12909"/>
    <cellStyle name="20% - Accent2 2 12 2 10 2" xfId="32465"/>
    <cellStyle name="20% - Accent2 2 12 2 10 3" xfId="50204"/>
    <cellStyle name="20% - Accent2 2 12 2 11" xfId="13415"/>
    <cellStyle name="20% - Accent2 2 12 2 11 2" xfId="32848"/>
    <cellStyle name="20% - Accent2 2 12 2 12" xfId="18695"/>
    <cellStyle name="20% - Accent2 2 12 2 12 2" xfId="38019"/>
    <cellStyle name="20% - Accent2 2 12 2 13" xfId="21663"/>
    <cellStyle name="20% - Accent2 2 12 2 14" xfId="20179"/>
    <cellStyle name="20% - Accent2 2 12 2 15" xfId="39503"/>
    <cellStyle name="20% - Accent2 2 12 2 2" xfId="1831"/>
    <cellStyle name="20% - Accent2 2 12 2 2 10" xfId="39794"/>
    <cellStyle name="20% - Accent2 2 12 2 2 2" xfId="2577"/>
    <cellStyle name="20% - Accent2 2 12 2 2 2 2" xfId="4600"/>
    <cellStyle name="20% - Accent2 2 12 2 2 2 2 2" xfId="9987"/>
    <cellStyle name="20% - Accent2 2 12 2 2 2 2 2 2" xfId="29545"/>
    <cellStyle name="20% - Accent2 2 12 2 2 2 2 2 3" xfId="47359"/>
    <cellStyle name="20% - Accent2 2 12 2 2 2 2 3" xfId="16106"/>
    <cellStyle name="20% - Accent2 2 12 2 2 2 2 3 2" xfId="35497"/>
    <cellStyle name="20% - Accent2 2 12 2 2 2 2 4" xfId="24314"/>
    <cellStyle name="20% - Accent2 2 12 2 2 2 2 5" xfId="42144"/>
    <cellStyle name="20% - Accent2 2 12 2 2 2 3" xfId="8372"/>
    <cellStyle name="20% - Accent2 2 12 2 2 2 3 2" xfId="27932"/>
    <cellStyle name="20% - Accent2 2 12 2 2 2 3 3" xfId="45751"/>
    <cellStyle name="20% - Accent2 2 12 2 2 2 4" xfId="14453"/>
    <cellStyle name="20% - Accent2 2 12 2 2 2 4 2" xfId="33881"/>
    <cellStyle name="20% - Accent2 2 12 2 2 2 5" xfId="19728"/>
    <cellStyle name="20% - Accent2 2 12 2 2 2 5 2" xfId="39052"/>
    <cellStyle name="20% - Accent2 2 12 2 2 2 6" xfId="22698"/>
    <cellStyle name="20% - Accent2 2 12 2 2 2 7" xfId="21212"/>
    <cellStyle name="20% - Accent2 2 12 2 2 2 8" xfId="40536"/>
    <cellStyle name="20% - Accent2 2 12 2 2 3" xfId="3870"/>
    <cellStyle name="20% - Accent2 2 12 2 2 3 2" xfId="9257"/>
    <cellStyle name="20% - Accent2 2 12 2 2 3 2 2" xfId="28815"/>
    <cellStyle name="20% - Accent2 2 12 2 2 3 2 3" xfId="46631"/>
    <cellStyle name="20% - Accent2 2 12 2 2 3 3" xfId="15376"/>
    <cellStyle name="20% - Accent2 2 12 2 2 3 3 2" xfId="34769"/>
    <cellStyle name="20% - Accent2 2 12 2 2 3 4" xfId="23586"/>
    <cellStyle name="20% - Accent2 2 12 2 2 3 5" xfId="41416"/>
    <cellStyle name="20% - Accent2 2 12 2 2 4" xfId="5978"/>
    <cellStyle name="20% - Accent2 2 12 2 2 4 2" xfId="11339"/>
    <cellStyle name="20% - Accent2 2 12 2 2 4 2 2" xfId="30897"/>
    <cellStyle name="20% - Accent2 2 12 2 2 4 2 3" xfId="48683"/>
    <cellStyle name="20% - Accent2 2 12 2 2 4 3" xfId="17462"/>
    <cellStyle name="20% - Accent2 2 12 2 2 4 3 2" xfId="36821"/>
    <cellStyle name="20% - Accent2 2 12 2 2 4 4" xfId="25638"/>
    <cellStyle name="20% - Accent2 2 12 2 2 4 5" xfId="43468"/>
    <cellStyle name="20% - Accent2 2 12 2 2 5" xfId="7626"/>
    <cellStyle name="20% - Accent2 2 12 2 2 5 2" xfId="27186"/>
    <cellStyle name="20% - Accent2 2 12 2 2 5 3" xfId="45009"/>
    <cellStyle name="20% - Accent2 2 12 2 2 6" xfId="13707"/>
    <cellStyle name="20% - Accent2 2 12 2 2 6 2" xfId="33139"/>
    <cellStyle name="20% - Accent2 2 12 2 2 7" xfId="18986"/>
    <cellStyle name="20% - Accent2 2 12 2 2 7 2" xfId="38310"/>
    <cellStyle name="20% - Accent2 2 12 2 2 8" xfId="21954"/>
    <cellStyle name="20% - Accent2 2 12 2 2 9" xfId="20470"/>
    <cellStyle name="20% - Accent2 2 12 2 3" xfId="2285"/>
    <cellStyle name="20% - Accent2 2 12 2 3 2" xfId="4321"/>
    <cellStyle name="20% - Accent2 2 12 2 3 2 2" xfId="9708"/>
    <cellStyle name="20% - Accent2 2 12 2 3 2 2 2" xfId="29266"/>
    <cellStyle name="20% - Accent2 2 12 2 3 2 2 3" xfId="47081"/>
    <cellStyle name="20% - Accent2 2 12 2 3 2 3" xfId="15827"/>
    <cellStyle name="20% - Accent2 2 12 2 3 2 3 2" xfId="35219"/>
    <cellStyle name="20% - Accent2 2 12 2 3 2 4" xfId="24036"/>
    <cellStyle name="20% - Accent2 2 12 2 3 2 5" xfId="41866"/>
    <cellStyle name="20% - Accent2 2 12 2 3 3" xfId="8080"/>
    <cellStyle name="20% - Accent2 2 12 2 3 3 2" xfId="27640"/>
    <cellStyle name="20% - Accent2 2 12 2 3 3 3" xfId="45460"/>
    <cellStyle name="20% - Accent2 2 12 2 3 4" xfId="14161"/>
    <cellStyle name="20% - Accent2 2 12 2 3 4 2" xfId="33590"/>
    <cellStyle name="20% - Accent2 2 12 2 3 5" xfId="19437"/>
    <cellStyle name="20% - Accent2 2 12 2 3 5 2" xfId="38761"/>
    <cellStyle name="20% - Accent2 2 12 2 3 6" xfId="22406"/>
    <cellStyle name="20% - Accent2 2 12 2 3 7" xfId="20921"/>
    <cellStyle name="20% - Accent2 2 12 2 3 8" xfId="40245"/>
    <cellStyle name="20% - Accent2 2 12 2 4" xfId="3458"/>
    <cellStyle name="20% - Accent2 2 12 2 4 2" xfId="8950"/>
    <cellStyle name="20% - Accent2 2 12 2 4 2 2" xfId="28510"/>
    <cellStyle name="20% - Accent2 2 12 2 4 2 3" xfId="46327"/>
    <cellStyle name="20% - Accent2 2 12 2 4 3" xfId="15052"/>
    <cellStyle name="20% - Accent2 2 12 2 4 3 2" xfId="34465"/>
    <cellStyle name="20% - Accent2 2 12 2 4 4" xfId="23282"/>
    <cellStyle name="20% - Accent2 2 12 2 4 5" xfId="41112"/>
    <cellStyle name="20% - Accent2 2 12 2 5" xfId="5369"/>
    <cellStyle name="20% - Accent2 2 12 2 5 2" xfId="10735"/>
    <cellStyle name="20% - Accent2 2 12 2 5 2 2" xfId="30293"/>
    <cellStyle name="20% - Accent2 2 12 2 5 2 3" xfId="48092"/>
    <cellStyle name="20% - Accent2 2 12 2 5 3" xfId="16858"/>
    <cellStyle name="20% - Accent2 2 12 2 5 3 2" xfId="36230"/>
    <cellStyle name="20% - Accent2 2 12 2 5 4" xfId="25047"/>
    <cellStyle name="20% - Accent2 2 12 2 5 5" xfId="42877"/>
    <cellStyle name="20% - Accent2 2 12 2 6" xfId="6465"/>
    <cellStyle name="20% - Accent2 2 12 2 6 2" xfId="11826"/>
    <cellStyle name="20% - Accent2 2 12 2 6 2 2" xfId="31384"/>
    <cellStyle name="20% - Accent2 2 12 2 6 2 3" xfId="49169"/>
    <cellStyle name="20% - Accent2 2 12 2 6 3" xfId="17949"/>
    <cellStyle name="20% - Accent2 2 12 2 6 3 2" xfId="37307"/>
    <cellStyle name="20% - Accent2 2 12 2 6 4" xfId="26124"/>
    <cellStyle name="20% - Accent2 2 12 2 6 5" xfId="43954"/>
    <cellStyle name="20% - Accent2 2 12 2 7" xfId="6869"/>
    <cellStyle name="20% - Accent2 2 12 2 7 2" xfId="12230"/>
    <cellStyle name="20% - Accent2 2 12 2 7 2 2" xfId="31788"/>
    <cellStyle name="20% - Accent2 2 12 2 7 2 3" xfId="49573"/>
    <cellStyle name="20% - Accent2 2 12 2 7 3" xfId="18353"/>
    <cellStyle name="20% - Accent2 2 12 2 7 3 2" xfId="37711"/>
    <cellStyle name="20% - Accent2 2 12 2 7 4" xfId="26528"/>
    <cellStyle name="20% - Accent2 2 12 2 7 5" xfId="44358"/>
    <cellStyle name="20% - Accent2 2 12 2 8" xfId="7334"/>
    <cellStyle name="20% - Accent2 2 12 2 8 2" xfId="26894"/>
    <cellStyle name="20% - Accent2 2 12 2 8 3" xfId="44718"/>
    <cellStyle name="20% - Accent2 2 12 2 9" xfId="12553"/>
    <cellStyle name="20% - Accent2 2 12 2 9 2" xfId="32110"/>
    <cellStyle name="20% - Accent2 2 12 2 9 3" xfId="49894"/>
    <cellStyle name="20% - Accent2 2 12 3" xfId="1685"/>
    <cellStyle name="20% - Accent2 2 12 3 10" xfId="39649"/>
    <cellStyle name="20% - Accent2 2 12 3 2" xfId="2431"/>
    <cellStyle name="20% - Accent2 2 12 3 2 2" xfId="4454"/>
    <cellStyle name="20% - Accent2 2 12 3 2 2 2" xfId="9841"/>
    <cellStyle name="20% - Accent2 2 12 3 2 2 2 2" xfId="29399"/>
    <cellStyle name="20% - Accent2 2 12 3 2 2 2 3" xfId="47214"/>
    <cellStyle name="20% - Accent2 2 12 3 2 2 3" xfId="15960"/>
    <cellStyle name="20% - Accent2 2 12 3 2 2 3 2" xfId="35352"/>
    <cellStyle name="20% - Accent2 2 12 3 2 2 4" xfId="24169"/>
    <cellStyle name="20% - Accent2 2 12 3 2 2 5" xfId="41999"/>
    <cellStyle name="20% - Accent2 2 12 3 2 3" xfId="5766"/>
    <cellStyle name="20% - Accent2 2 12 3 2 3 2" xfId="11127"/>
    <cellStyle name="20% - Accent2 2 12 3 2 3 2 2" xfId="30685"/>
    <cellStyle name="20% - Accent2 2 12 3 2 3 2 3" xfId="48471"/>
    <cellStyle name="20% - Accent2 2 12 3 2 3 3" xfId="17250"/>
    <cellStyle name="20% - Accent2 2 12 3 2 3 3 2" xfId="36609"/>
    <cellStyle name="20% - Accent2 2 12 3 2 3 4" xfId="25426"/>
    <cellStyle name="20% - Accent2 2 12 3 2 3 5" xfId="43256"/>
    <cellStyle name="20% - Accent2 2 12 3 2 4" xfId="8226"/>
    <cellStyle name="20% - Accent2 2 12 3 2 4 2" xfId="27786"/>
    <cellStyle name="20% - Accent2 2 12 3 2 4 3" xfId="45606"/>
    <cellStyle name="20% - Accent2 2 12 3 2 5" xfId="14307"/>
    <cellStyle name="20% - Accent2 2 12 3 2 5 2" xfId="33736"/>
    <cellStyle name="20% - Accent2 2 12 3 2 6" xfId="19583"/>
    <cellStyle name="20% - Accent2 2 12 3 2 6 2" xfId="38907"/>
    <cellStyle name="20% - Accent2 2 12 3 2 7" xfId="22552"/>
    <cellStyle name="20% - Accent2 2 12 3 2 8" xfId="21067"/>
    <cellStyle name="20% - Accent2 2 12 3 2 9" xfId="40391"/>
    <cellStyle name="20% - Accent2 2 12 3 3" xfId="3727"/>
    <cellStyle name="20% - Accent2 2 12 3 3 2" xfId="9114"/>
    <cellStyle name="20% - Accent2 2 12 3 3 2 2" xfId="28672"/>
    <cellStyle name="20% - Accent2 2 12 3 3 2 3" xfId="46488"/>
    <cellStyle name="20% - Accent2 2 12 3 3 3" xfId="15233"/>
    <cellStyle name="20% - Accent2 2 12 3 3 3 2" xfId="34626"/>
    <cellStyle name="20% - Accent2 2 12 3 3 4" xfId="23443"/>
    <cellStyle name="20% - Accent2 2 12 3 3 5" xfId="41273"/>
    <cellStyle name="20% - Accent2 2 12 3 4" xfId="5142"/>
    <cellStyle name="20% - Accent2 2 12 3 4 2" xfId="10509"/>
    <cellStyle name="20% - Accent2 2 12 3 4 2 2" xfId="30067"/>
    <cellStyle name="20% - Accent2 2 12 3 4 2 3" xfId="47880"/>
    <cellStyle name="20% - Accent2 2 12 3 4 3" xfId="16632"/>
    <cellStyle name="20% - Accent2 2 12 3 4 3 2" xfId="36018"/>
    <cellStyle name="20% - Accent2 2 12 3 4 4" xfId="24835"/>
    <cellStyle name="20% - Accent2 2 12 3 4 5" xfId="42665"/>
    <cellStyle name="20% - Accent2 2 12 3 5" xfId="7480"/>
    <cellStyle name="20% - Accent2 2 12 3 5 2" xfId="27040"/>
    <cellStyle name="20% - Accent2 2 12 3 5 3" xfId="44864"/>
    <cellStyle name="20% - Accent2 2 12 3 6" xfId="13561"/>
    <cellStyle name="20% - Accent2 2 12 3 6 2" xfId="32994"/>
    <cellStyle name="20% - Accent2 2 12 3 7" xfId="18841"/>
    <cellStyle name="20% - Accent2 2 12 3 7 2" xfId="38165"/>
    <cellStyle name="20% - Accent2 2 12 3 8" xfId="21809"/>
    <cellStyle name="20% - Accent2 2 12 3 9" xfId="20325"/>
    <cellStyle name="20% - Accent2 2 12 4" xfId="1993"/>
    <cellStyle name="20% - Accent2 2 12 4 10" xfId="39955"/>
    <cellStyle name="20% - Accent2 2 12 4 2" xfId="2738"/>
    <cellStyle name="20% - Accent2 2 12 4 2 2" xfId="4760"/>
    <cellStyle name="20% - Accent2 2 12 4 2 2 2" xfId="10147"/>
    <cellStyle name="20% - Accent2 2 12 4 2 2 2 2" xfId="29705"/>
    <cellStyle name="20% - Accent2 2 12 4 2 2 2 3" xfId="47519"/>
    <cellStyle name="20% - Accent2 2 12 4 2 2 3" xfId="16266"/>
    <cellStyle name="20% - Accent2 2 12 4 2 2 3 2" xfId="35657"/>
    <cellStyle name="20% - Accent2 2 12 4 2 2 4" xfId="24474"/>
    <cellStyle name="20% - Accent2 2 12 4 2 2 5" xfId="42304"/>
    <cellStyle name="20% - Accent2 2 12 4 2 3" xfId="8533"/>
    <cellStyle name="20% - Accent2 2 12 4 2 3 2" xfId="28093"/>
    <cellStyle name="20% - Accent2 2 12 4 2 3 3" xfId="45912"/>
    <cellStyle name="20% - Accent2 2 12 4 2 4" xfId="14614"/>
    <cellStyle name="20% - Accent2 2 12 4 2 4 2" xfId="34042"/>
    <cellStyle name="20% - Accent2 2 12 4 2 5" xfId="19889"/>
    <cellStyle name="20% - Accent2 2 12 4 2 5 2" xfId="39213"/>
    <cellStyle name="20% - Accent2 2 12 4 2 6" xfId="22859"/>
    <cellStyle name="20% - Accent2 2 12 4 2 7" xfId="21373"/>
    <cellStyle name="20% - Accent2 2 12 4 2 8" xfId="40697"/>
    <cellStyle name="20% - Accent2 2 12 4 3" xfId="4030"/>
    <cellStyle name="20% - Accent2 2 12 4 3 2" xfId="9417"/>
    <cellStyle name="20% - Accent2 2 12 4 3 2 2" xfId="28975"/>
    <cellStyle name="20% - Accent2 2 12 4 3 2 3" xfId="46791"/>
    <cellStyle name="20% - Accent2 2 12 4 3 3" xfId="15536"/>
    <cellStyle name="20% - Accent2 2 12 4 3 3 2" xfId="34929"/>
    <cellStyle name="20% - Accent2 2 12 4 3 4" xfId="23746"/>
    <cellStyle name="20% - Accent2 2 12 4 3 5" xfId="41576"/>
    <cellStyle name="20% - Accent2 2 12 4 4" xfId="5576"/>
    <cellStyle name="20% - Accent2 2 12 4 4 2" xfId="10937"/>
    <cellStyle name="20% - Accent2 2 12 4 4 2 2" xfId="30495"/>
    <cellStyle name="20% - Accent2 2 12 4 4 2 3" xfId="48281"/>
    <cellStyle name="20% - Accent2 2 12 4 4 3" xfId="17060"/>
    <cellStyle name="20% - Accent2 2 12 4 4 3 2" xfId="36419"/>
    <cellStyle name="20% - Accent2 2 12 4 4 4" xfId="25236"/>
    <cellStyle name="20% - Accent2 2 12 4 4 5" xfId="43066"/>
    <cellStyle name="20% - Accent2 2 12 4 5" xfId="7788"/>
    <cellStyle name="20% - Accent2 2 12 4 5 2" xfId="27348"/>
    <cellStyle name="20% - Accent2 2 12 4 5 3" xfId="45170"/>
    <cellStyle name="20% - Accent2 2 12 4 6" xfId="13869"/>
    <cellStyle name="20% - Accent2 2 12 4 6 2" xfId="33300"/>
    <cellStyle name="20% - Accent2 2 12 4 7" xfId="19147"/>
    <cellStyle name="20% - Accent2 2 12 4 7 2" xfId="38471"/>
    <cellStyle name="20% - Accent2 2 12 4 8" xfId="22115"/>
    <cellStyle name="20% - Accent2 2 12 4 9" xfId="20631"/>
    <cellStyle name="20% - Accent2 2 12 5" xfId="2139"/>
    <cellStyle name="20% - Accent2 2 12 5 2" xfId="4175"/>
    <cellStyle name="20% - Accent2 2 12 5 2 2" xfId="9562"/>
    <cellStyle name="20% - Accent2 2 12 5 2 2 2" xfId="29120"/>
    <cellStyle name="20% - Accent2 2 12 5 2 2 3" xfId="46936"/>
    <cellStyle name="20% - Accent2 2 12 5 2 3" xfId="15681"/>
    <cellStyle name="20% - Accent2 2 12 5 2 3 2" xfId="35074"/>
    <cellStyle name="20% - Accent2 2 12 5 2 4" xfId="23891"/>
    <cellStyle name="20% - Accent2 2 12 5 2 5" xfId="41721"/>
    <cellStyle name="20% - Accent2 2 12 5 3" xfId="7934"/>
    <cellStyle name="20% - Accent2 2 12 5 3 2" xfId="27494"/>
    <cellStyle name="20% - Accent2 2 12 5 3 3" xfId="45315"/>
    <cellStyle name="20% - Accent2 2 12 5 4" xfId="14015"/>
    <cellStyle name="20% - Accent2 2 12 5 4 2" xfId="33445"/>
    <cellStyle name="20% - Accent2 2 12 5 5" xfId="19292"/>
    <cellStyle name="20% - Accent2 2 12 5 5 2" xfId="38616"/>
    <cellStyle name="20% - Accent2 2 12 5 6" xfId="22260"/>
    <cellStyle name="20% - Accent2 2 12 5 7" xfId="20776"/>
    <cellStyle name="20% - Accent2 2 12 5 8" xfId="40100"/>
    <cellStyle name="20% - Accent2 2 12 6" xfId="3167"/>
    <cellStyle name="20% - Accent2 2 12 6 2" xfId="8747"/>
    <cellStyle name="20% - Accent2 2 12 6 2 2" xfId="28307"/>
    <cellStyle name="20% - Accent2 2 12 6 2 3" xfId="46124"/>
    <cellStyle name="20% - Accent2 2 12 6 3" xfId="14838"/>
    <cellStyle name="20% - Accent2 2 12 6 3 2" xfId="34258"/>
    <cellStyle name="20% - Accent2 2 12 6 4" xfId="23075"/>
    <cellStyle name="20% - Accent2 2 12 6 5" xfId="40909"/>
    <cellStyle name="20% - Accent2 2 12 7" xfId="4935"/>
    <cellStyle name="20% - Accent2 2 12 7 2" xfId="10319"/>
    <cellStyle name="20% - Accent2 2 12 7 2 2" xfId="29877"/>
    <cellStyle name="20% - Accent2 2 12 7 2 3" xfId="47690"/>
    <cellStyle name="20% - Accent2 2 12 7 3" xfId="16441"/>
    <cellStyle name="20% - Accent2 2 12 7 3 2" xfId="35828"/>
    <cellStyle name="20% - Accent2 2 12 7 4" xfId="24645"/>
    <cellStyle name="20% - Accent2 2 12 7 5" xfId="42475"/>
    <cellStyle name="20% - Accent2 2 12 8" xfId="6262"/>
    <cellStyle name="20% - Accent2 2 12 8 2" xfId="11623"/>
    <cellStyle name="20% - Accent2 2 12 8 2 2" xfId="31181"/>
    <cellStyle name="20% - Accent2 2 12 8 2 3" xfId="48966"/>
    <cellStyle name="20% - Accent2 2 12 8 3" xfId="17746"/>
    <cellStyle name="20% - Accent2 2 12 8 3 2" xfId="37104"/>
    <cellStyle name="20% - Accent2 2 12 8 4" xfId="25921"/>
    <cellStyle name="20% - Accent2 2 12 8 5" xfId="43751"/>
    <cellStyle name="20% - Accent2 2 12 9" xfId="6666"/>
    <cellStyle name="20% - Accent2 2 12 9 2" xfId="12027"/>
    <cellStyle name="20% - Accent2 2 12 9 2 2" xfId="31585"/>
    <cellStyle name="20% - Accent2 2 12 9 2 3" xfId="49370"/>
    <cellStyle name="20% - Accent2 2 12 9 3" xfId="18150"/>
    <cellStyle name="20% - Accent2 2 12 9 3 2" xfId="37508"/>
    <cellStyle name="20% - Accent2 2 12 9 4" xfId="26325"/>
    <cellStyle name="20% - Accent2 2 12 9 5" xfId="44155"/>
    <cellStyle name="20% - Accent2 2 13" xfId="2785"/>
    <cellStyle name="20% - Accent2 2 14" xfId="2772"/>
    <cellStyle name="20% - Accent2 2 14 2" xfId="8566"/>
    <cellStyle name="20% - Accent2 2 14 2 2" xfId="28126"/>
    <cellStyle name="20% - Accent2 2 14 2 3" xfId="45943"/>
    <cellStyle name="20% - Accent2 2 14 3" xfId="14647"/>
    <cellStyle name="20% - Accent2 2 14 3 2" xfId="34073"/>
    <cellStyle name="20% - Accent2 2 14 4" xfId="22890"/>
    <cellStyle name="20% - Accent2 2 14 5" xfId="40728"/>
    <cellStyle name="20% - Accent2 2 15" xfId="6966"/>
    <cellStyle name="20% - Accent2 2 16" xfId="6911"/>
    <cellStyle name="20% - Accent2 2 16 2" xfId="26565"/>
    <cellStyle name="20% - Accent2 2 16 3" xfId="44395"/>
    <cellStyle name="20% - Accent2 2 2" xfId="50"/>
    <cellStyle name="20% - Accent2 2 2 2" xfId="51"/>
    <cellStyle name="20% - Accent2 2 2 2 2" xfId="6968"/>
    <cellStyle name="20% - Accent2 2 2 2 3" xfId="6953"/>
    <cellStyle name="20% - Accent2 2 2 2 3 2" xfId="26602"/>
    <cellStyle name="20% - Accent2 2 2 2 3 3" xfId="44432"/>
    <cellStyle name="20% - Accent2 2 2 3" xfId="6967"/>
    <cellStyle name="20% - Accent2 2 2 4" xfId="6926"/>
    <cellStyle name="20% - Accent2 2 2 4 2" xfId="26576"/>
    <cellStyle name="20% - Accent2 2 2 4 3" xfId="44406"/>
    <cellStyle name="20% - Accent2 2 3" xfId="52"/>
    <cellStyle name="20% - Accent2 2 3 2" xfId="53"/>
    <cellStyle name="20% - Accent2 2 3 3" xfId="6969"/>
    <cellStyle name="20% - Accent2 2 3 4" xfId="6942"/>
    <cellStyle name="20% - Accent2 2 3 4 2" xfId="26591"/>
    <cellStyle name="20% - Accent2 2 3 4 3" xfId="44421"/>
    <cellStyle name="20% - Accent2 2 4" xfId="54"/>
    <cellStyle name="20% - Accent2 2 4 2" xfId="55"/>
    <cellStyle name="20% - Accent2 2 5" xfId="56"/>
    <cellStyle name="20% - Accent2 2 5 2" xfId="57"/>
    <cellStyle name="20% - Accent2 2 6" xfId="58"/>
    <cellStyle name="20% - Accent2 2 6 2" xfId="59"/>
    <cellStyle name="20% - Accent2 2 7" xfId="60"/>
    <cellStyle name="20% - Accent2 2 7 2" xfId="61"/>
    <cellStyle name="20% - Accent2 2 8" xfId="62"/>
    <cellStyle name="20% - Accent2 2 8 2" xfId="63"/>
    <cellStyle name="20% - Accent2 2 9" xfId="64"/>
    <cellStyle name="20% - Accent2 20" xfId="6904"/>
    <cellStyle name="20% - Accent2 20 2" xfId="26561"/>
    <cellStyle name="20% - Accent2 20 3" xfId="44391"/>
    <cellStyle name="20% - Accent2 21" xfId="48"/>
    <cellStyle name="20% - Accent2 3" xfId="65"/>
    <cellStyle name="20% - Accent2 3 2" xfId="66"/>
    <cellStyle name="20% - Accent2 3 2 2" xfId="6971"/>
    <cellStyle name="20% - Accent2 3 2 3" xfId="6949"/>
    <cellStyle name="20% - Accent2 3 2 3 2" xfId="26598"/>
    <cellStyle name="20% - Accent2 3 2 3 3" xfId="44428"/>
    <cellStyle name="20% - Accent2 3 3" xfId="6970"/>
    <cellStyle name="20% - Accent2 3 4" xfId="6922"/>
    <cellStyle name="20% - Accent2 3 4 2" xfId="26572"/>
    <cellStyle name="20% - Accent2 3 4 3" xfId="44402"/>
    <cellStyle name="20% - Accent2 4" xfId="67"/>
    <cellStyle name="20% - Accent2 4 2" xfId="68"/>
    <cellStyle name="20% - Accent2 4 3" xfId="6972"/>
    <cellStyle name="20% - Accent2 4 4" xfId="6938"/>
    <cellStyle name="20% - Accent2 4 4 2" xfId="26587"/>
    <cellStyle name="20% - Accent2 4 4 3" xfId="44417"/>
    <cellStyle name="20% - Accent2 5" xfId="69"/>
    <cellStyle name="20% - Accent2 5 2" xfId="70"/>
    <cellStyle name="20% - Accent2 6" xfId="71"/>
    <cellStyle name="20% - Accent2 6 2" xfId="72"/>
    <cellStyle name="20% - Accent2 7" xfId="73"/>
    <cellStyle name="20% - Accent2 7 2" xfId="74"/>
    <cellStyle name="20% - Accent2 8" xfId="75"/>
    <cellStyle name="20% - Accent2 8 2" xfId="76"/>
    <cellStyle name="20% - Accent2 9" xfId="968"/>
    <cellStyle name="20% - Accent3 10" xfId="1045"/>
    <cellStyle name="20% - Accent3 10 10" xfId="12270"/>
    <cellStyle name="20% - Accent3 10 10 2" xfId="31828"/>
    <cellStyle name="20% - Accent3 10 10 3" xfId="49613"/>
    <cellStyle name="20% - Accent3 10 11" xfId="12623"/>
    <cellStyle name="20% - Accent3 10 11 2" xfId="32180"/>
    <cellStyle name="20% - Accent3 10 11 3" xfId="49923"/>
    <cellStyle name="20% - Accent3 10 12" xfId="13074"/>
    <cellStyle name="20% - Accent3 10 12 2" xfId="32576"/>
    <cellStyle name="20% - Accent3 10 13" xfId="18391"/>
    <cellStyle name="20% - Accent3 10 13 2" xfId="37749"/>
    <cellStyle name="20% - Accent3 10 14" xfId="21393"/>
    <cellStyle name="20% - Accent3 10 15" xfId="19909"/>
    <cellStyle name="20% - Accent3 10 16" xfId="39233"/>
    <cellStyle name="20% - Accent3 10 2" xfId="1216"/>
    <cellStyle name="20% - Accent3 10 2 10" xfId="7121"/>
    <cellStyle name="20% - Accent3 10 2 10 2" xfId="26681"/>
    <cellStyle name="20% - Accent3 10 2 10 3" xfId="44506"/>
    <cellStyle name="20% - Accent3 10 2 11" xfId="12329"/>
    <cellStyle name="20% - Accent3 10 2 11 2" xfId="31887"/>
    <cellStyle name="20% - Accent3 10 2 11 3" xfId="49671"/>
    <cellStyle name="20% - Accent3 10 2 12" xfId="12684"/>
    <cellStyle name="20% - Accent3 10 2 12 2" xfId="32240"/>
    <cellStyle name="20% - Accent3 10 2 12 3" xfId="49981"/>
    <cellStyle name="20% - Accent3 10 2 13" xfId="13137"/>
    <cellStyle name="20% - Accent3 10 2 13 2" xfId="32636"/>
    <cellStyle name="20% - Accent3 10 2 14" xfId="18449"/>
    <cellStyle name="20% - Accent3 10 2 14 2" xfId="37807"/>
    <cellStyle name="20% - Accent3 10 2 15" xfId="21451"/>
    <cellStyle name="20% - Accent3 10 2 16" xfId="19967"/>
    <cellStyle name="20% - Accent3 10 2 17" xfId="39291"/>
    <cellStyle name="20% - Accent3 10 2 2" xfId="1471"/>
    <cellStyle name="20% - Accent3 10 2 2 10" xfId="12842"/>
    <cellStyle name="20% - Accent3 10 2 2 10 2" xfId="32398"/>
    <cellStyle name="20% - Accent3 10 2 2 10 3" xfId="50137"/>
    <cellStyle name="20% - Accent3 10 2 2 11" xfId="13348"/>
    <cellStyle name="20% - Accent3 10 2 2 11 2" xfId="32781"/>
    <cellStyle name="20% - Accent3 10 2 2 12" xfId="18628"/>
    <cellStyle name="20% - Accent3 10 2 2 12 2" xfId="37952"/>
    <cellStyle name="20% - Accent3 10 2 2 13" xfId="21596"/>
    <cellStyle name="20% - Accent3 10 2 2 14" xfId="20112"/>
    <cellStyle name="20% - Accent3 10 2 2 15" xfId="39436"/>
    <cellStyle name="20% - Accent3 10 2 2 2" xfId="1764"/>
    <cellStyle name="20% - Accent3 10 2 2 2 10" xfId="39727"/>
    <cellStyle name="20% - Accent3 10 2 2 2 2" xfId="2510"/>
    <cellStyle name="20% - Accent3 10 2 2 2 2 2" xfId="4533"/>
    <cellStyle name="20% - Accent3 10 2 2 2 2 2 2" xfId="9920"/>
    <cellStyle name="20% - Accent3 10 2 2 2 2 2 2 2" xfId="29478"/>
    <cellStyle name="20% - Accent3 10 2 2 2 2 2 2 3" xfId="47292"/>
    <cellStyle name="20% - Accent3 10 2 2 2 2 2 3" xfId="16039"/>
    <cellStyle name="20% - Accent3 10 2 2 2 2 2 3 2" xfId="35430"/>
    <cellStyle name="20% - Accent3 10 2 2 2 2 2 4" xfId="24247"/>
    <cellStyle name="20% - Accent3 10 2 2 2 2 2 5" xfId="42077"/>
    <cellStyle name="20% - Accent3 10 2 2 2 2 3" xfId="8305"/>
    <cellStyle name="20% - Accent3 10 2 2 2 2 3 2" xfId="27865"/>
    <cellStyle name="20% - Accent3 10 2 2 2 2 3 3" xfId="45684"/>
    <cellStyle name="20% - Accent3 10 2 2 2 2 4" xfId="14386"/>
    <cellStyle name="20% - Accent3 10 2 2 2 2 4 2" xfId="33814"/>
    <cellStyle name="20% - Accent3 10 2 2 2 2 5" xfId="19661"/>
    <cellStyle name="20% - Accent3 10 2 2 2 2 5 2" xfId="38985"/>
    <cellStyle name="20% - Accent3 10 2 2 2 2 6" xfId="22631"/>
    <cellStyle name="20% - Accent3 10 2 2 2 2 7" xfId="21145"/>
    <cellStyle name="20% - Accent3 10 2 2 2 2 8" xfId="40469"/>
    <cellStyle name="20% - Accent3 10 2 2 2 3" xfId="3803"/>
    <cellStyle name="20% - Accent3 10 2 2 2 3 2" xfId="9190"/>
    <cellStyle name="20% - Accent3 10 2 2 2 3 2 2" xfId="28748"/>
    <cellStyle name="20% - Accent3 10 2 2 2 3 2 3" xfId="46564"/>
    <cellStyle name="20% - Accent3 10 2 2 2 3 3" xfId="15309"/>
    <cellStyle name="20% - Accent3 10 2 2 2 3 3 2" xfId="34702"/>
    <cellStyle name="20% - Accent3 10 2 2 2 3 4" xfId="23519"/>
    <cellStyle name="20% - Accent3 10 2 2 2 3 5" xfId="41349"/>
    <cellStyle name="20% - Accent3 10 2 2 2 4" xfId="5911"/>
    <cellStyle name="20% - Accent3 10 2 2 2 4 2" xfId="11272"/>
    <cellStyle name="20% - Accent3 10 2 2 2 4 2 2" xfId="30830"/>
    <cellStyle name="20% - Accent3 10 2 2 2 4 2 3" xfId="48616"/>
    <cellStyle name="20% - Accent3 10 2 2 2 4 3" xfId="17395"/>
    <cellStyle name="20% - Accent3 10 2 2 2 4 3 2" xfId="36754"/>
    <cellStyle name="20% - Accent3 10 2 2 2 4 4" xfId="25571"/>
    <cellStyle name="20% - Accent3 10 2 2 2 4 5" xfId="43401"/>
    <cellStyle name="20% - Accent3 10 2 2 2 5" xfId="7559"/>
    <cellStyle name="20% - Accent3 10 2 2 2 5 2" xfId="27119"/>
    <cellStyle name="20% - Accent3 10 2 2 2 5 3" xfId="44942"/>
    <cellStyle name="20% - Accent3 10 2 2 2 6" xfId="13640"/>
    <cellStyle name="20% - Accent3 10 2 2 2 6 2" xfId="33072"/>
    <cellStyle name="20% - Accent3 10 2 2 2 7" xfId="18919"/>
    <cellStyle name="20% - Accent3 10 2 2 2 7 2" xfId="38243"/>
    <cellStyle name="20% - Accent3 10 2 2 2 8" xfId="21887"/>
    <cellStyle name="20% - Accent3 10 2 2 2 9" xfId="20403"/>
    <cellStyle name="20% - Accent3 10 2 2 3" xfId="2218"/>
    <cellStyle name="20% - Accent3 10 2 2 3 2" xfId="4254"/>
    <cellStyle name="20% - Accent3 10 2 2 3 2 2" xfId="9641"/>
    <cellStyle name="20% - Accent3 10 2 2 3 2 2 2" xfId="29199"/>
    <cellStyle name="20% - Accent3 10 2 2 3 2 2 3" xfId="47014"/>
    <cellStyle name="20% - Accent3 10 2 2 3 2 3" xfId="15760"/>
    <cellStyle name="20% - Accent3 10 2 2 3 2 3 2" xfId="35152"/>
    <cellStyle name="20% - Accent3 10 2 2 3 2 4" xfId="23969"/>
    <cellStyle name="20% - Accent3 10 2 2 3 2 5" xfId="41799"/>
    <cellStyle name="20% - Accent3 10 2 2 3 3" xfId="8013"/>
    <cellStyle name="20% - Accent3 10 2 2 3 3 2" xfId="27573"/>
    <cellStyle name="20% - Accent3 10 2 2 3 3 3" xfId="45393"/>
    <cellStyle name="20% - Accent3 10 2 2 3 4" xfId="14094"/>
    <cellStyle name="20% - Accent3 10 2 2 3 4 2" xfId="33523"/>
    <cellStyle name="20% - Accent3 10 2 2 3 5" xfId="19370"/>
    <cellStyle name="20% - Accent3 10 2 2 3 5 2" xfId="38694"/>
    <cellStyle name="20% - Accent3 10 2 2 3 6" xfId="22339"/>
    <cellStyle name="20% - Accent3 10 2 2 3 7" xfId="20854"/>
    <cellStyle name="20% - Accent3 10 2 2 3 8" xfId="40178"/>
    <cellStyle name="20% - Accent3 10 2 2 4" xfId="3391"/>
    <cellStyle name="20% - Accent3 10 2 2 4 2" xfId="8883"/>
    <cellStyle name="20% - Accent3 10 2 2 4 2 2" xfId="28443"/>
    <cellStyle name="20% - Accent3 10 2 2 4 2 3" xfId="46260"/>
    <cellStyle name="20% - Accent3 10 2 2 4 3" xfId="14985"/>
    <cellStyle name="20% - Accent3 10 2 2 4 3 2" xfId="34398"/>
    <cellStyle name="20% - Accent3 10 2 2 4 4" xfId="23215"/>
    <cellStyle name="20% - Accent3 10 2 2 4 5" xfId="41045"/>
    <cellStyle name="20% - Accent3 10 2 2 5" xfId="5302"/>
    <cellStyle name="20% - Accent3 10 2 2 5 2" xfId="10668"/>
    <cellStyle name="20% - Accent3 10 2 2 5 2 2" xfId="30226"/>
    <cellStyle name="20% - Accent3 10 2 2 5 2 3" xfId="48025"/>
    <cellStyle name="20% - Accent3 10 2 2 5 3" xfId="16791"/>
    <cellStyle name="20% - Accent3 10 2 2 5 3 2" xfId="36163"/>
    <cellStyle name="20% - Accent3 10 2 2 5 4" xfId="24980"/>
    <cellStyle name="20% - Accent3 10 2 2 5 5" xfId="42810"/>
    <cellStyle name="20% - Accent3 10 2 2 6" xfId="6398"/>
    <cellStyle name="20% - Accent3 10 2 2 6 2" xfId="11759"/>
    <cellStyle name="20% - Accent3 10 2 2 6 2 2" xfId="31317"/>
    <cellStyle name="20% - Accent3 10 2 2 6 2 3" xfId="49102"/>
    <cellStyle name="20% - Accent3 10 2 2 6 3" xfId="17882"/>
    <cellStyle name="20% - Accent3 10 2 2 6 3 2" xfId="37240"/>
    <cellStyle name="20% - Accent3 10 2 2 6 4" xfId="26057"/>
    <cellStyle name="20% - Accent3 10 2 2 6 5" xfId="43887"/>
    <cellStyle name="20% - Accent3 10 2 2 7" xfId="6802"/>
    <cellStyle name="20% - Accent3 10 2 2 7 2" xfId="12163"/>
    <cellStyle name="20% - Accent3 10 2 2 7 2 2" xfId="31721"/>
    <cellStyle name="20% - Accent3 10 2 2 7 2 3" xfId="49506"/>
    <cellStyle name="20% - Accent3 10 2 2 7 3" xfId="18286"/>
    <cellStyle name="20% - Accent3 10 2 2 7 3 2" xfId="37644"/>
    <cellStyle name="20% - Accent3 10 2 2 7 4" xfId="26461"/>
    <cellStyle name="20% - Accent3 10 2 2 7 5" xfId="44291"/>
    <cellStyle name="20% - Accent3 10 2 2 8" xfId="7267"/>
    <cellStyle name="20% - Accent3 10 2 2 8 2" xfId="26827"/>
    <cellStyle name="20% - Accent3 10 2 2 8 3" xfId="44651"/>
    <cellStyle name="20% - Accent3 10 2 2 9" xfId="12486"/>
    <cellStyle name="20% - Accent3 10 2 2 9 2" xfId="32043"/>
    <cellStyle name="20% - Accent3 10 2 2 9 3" xfId="49827"/>
    <cellStyle name="20% - Accent3 10 2 3" xfId="1618"/>
    <cellStyle name="20% - Accent3 10 2 3 10" xfId="39582"/>
    <cellStyle name="20% - Accent3 10 2 3 2" xfId="2364"/>
    <cellStyle name="20% - Accent3 10 2 3 2 2" xfId="4387"/>
    <cellStyle name="20% - Accent3 10 2 3 2 2 2" xfId="9774"/>
    <cellStyle name="20% - Accent3 10 2 3 2 2 2 2" xfId="29332"/>
    <cellStyle name="20% - Accent3 10 2 3 2 2 2 3" xfId="47147"/>
    <cellStyle name="20% - Accent3 10 2 3 2 2 3" xfId="15893"/>
    <cellStyle name="20% - Accent3 10 2 3 2 2 3 2" xfId="35285"/>
    <cellStyle name="20% - Accent3 10 2 3 2 2 4" xfId="24102"/>
    <cellStyle name="20% - Accent3 10 2 3 2 2 5" xfId="41932"/>
    <cellStyle name="20% - Accent3 10 2 3 2 3" xfId="5699"/>
    <cellStyle name="20% - Accent3 10 2 3 2 3 2" xfId="11060"/>
    <cellStyle name="20% - Accent3 10 2 3 2 3 2 2" xfId="30618"/>
    <cellStyle name="20% - Accent3 10 2 3 2 3 2 3" xfId="48404"/>
    <cellStyle name="20% - Accent3 10 2 3 2 3 3" xfId="17183"/>
    <cellStyle name="20% - Accent3 10 2 3 2 3 3 2" xfId="36542"/>
    <cellStyle name="20% - Accent3 10 2 3 2 3 4" xfId="25359"/>
    <cellStyle name="20% - Accent3 10 2 3 2 3 5" xfId="43189"/>
    <cellStyle name="20% - Accent3 10 2 3 2 4" xfId="8159"/>
    <cellStyle name="20% - Accent3 10 2 3 2 4 2" xfId="27719"/>
    <cellStyle name="20% - Accent3 10 2 3 2 4 3" xfId="45539"/>
    <cellStyle name="20% - Accent3 10 2 3 2 5" xfId="14240"/>
    <cellStyle name="20% - Accent3 10 2 3 2 5 2" xfId="33669"/>
    <cellStyle name="20% - Accent3 10 2 3 2 6" xfId="19516"/>
    <cellStyle name="20% - Accent3 10 2 3 2 6 2" xfId="38840"/>
    <cellStyle name="20% - Accent3 10 2 3 2 7" xfId="22485"/>
    <cellStyle name="20% - Accent3 10 2 3 2 8" xfId="21000"/>
    <cellStyle name="20% - Accent3 10 2 3 2 9" xfId="40324"/>
    <cellStyle name="20% - Accent3 10 2 3 3" xfId="3660"/>
    <cellStyle name="20% - Accent3 10 2 3 3 2" xfId="9047"/>
    <cellStyle name="20% - Accent3 10 2 3 3 2 2" xfId="28605"/>
    <cellStyle name="20% - Accent3 10 2 3 3 2 3" xfId="46421"/>
    <cellStyle name="20% - Accent3 10 2 3 3 3" xfId="15166"/>
    <cellStyle name="20% - Accent3 10 2 3 3 3 2" xfId="34559"/>
    <cellStyle name="20% - Accent3 10 2 3 3 4" xfId="23376"/>
    <cellStyle name="20% - Accent3 10 2 3 3 5" xfId="41206"/>
    <cellStyle name="20% - Accent3 10 2 3 4" xfId="5075"/>
    <cellStyle name="20% - Accent3 10 2 3 4 2" xfId="10442"/>
    <cellStyle name="20% - Accent3 10 2 3 4 2 2" xfId="30000"/>
    <cellStyle name="20% - Accent3 10 2 3 4 2 3" xfId="47813"/>
    <cellStyle name="20% - Accent3 10 2 3 4 3" xfId="16565"/>
    <cellStyle name="20% - Accent3 10 2 3 4 3 2" xfId="35951"/>
    <cellStyle name="20% - Accent3 10 2 3 4 4" xfId="24768"/>
    <cellStyle name="20% - Accent3 10 2 3 4 5" xfId="42598"/>
    <cellStyle name="20% - Accent3 10 2 3 5" xfId="7413"/>
    <cellStyle name="20% - Accent3 10 2 3 5 2" xfId="26973"/>
    <cellStyle name="20% - Accent3 10 2 3 5 3" xfId="44797"/>
    <cellStyle name="20% - Accent3 10 2 3 6" xfId="13494"/>
    <cellStyle name="20% - Accent3 10 2 3 6 2" xfId="32927"/>
    <cellStyle name="20% - Accent3 10 2 3 7" xfId="18774"/>
    <cellStyle name="20% - Accent3 10 2 3 7 2" xfId="38098"/>
    <cellStyle name="20% - Accent3 10 2 3 8" xfId="21742"/>
    <cellStyle name="20% - Accent3 10 2 3 9" xfId="20258"/>
    <cellStyle name="20% - Accent3 10 2 4" xfId="1926"/>
    <cellStyle name="20% - Accent3 10 2 4 10" xfId="39888"/>
    <cellStyle name="20% - Accent3 10 2 4 2" xfId="2671"/>
    <cellStyle name="20% - Accent3 10 2 4 2 2" xfId="4693"/>
    <cellStyle name="20% - Accent3 10 2 4 2 2 2" xfId="10080"/>
    <cellStyle name="20% - Accent3 10 2 4 2 2 2 2" xfId="29638"/>
    <cellStyle name="20% - Accent3 10 2 4 2 2 2 3" xfId="47452"/>
    <cellStyle name="20% - Accent3 10 2 4 2 2 3" xfId="16199"/>
    <cellStyle name="20% - Accent3 10 2 4 2 2 3 2" xfId="35590"/>
    <cellStyle name="20% - Accent3 10 2 4 2 2 4" xfId="24407"/>
    <cellStyle name="20% - Accent3 10 2 4 2 2 5" xfId="42237"/>
    <cellStyle name="20% - Accent3 10 2 4 2 3" xfId="8466"/>
    <cellStyle name="20% - Accent3 10 2 4 2 3 2" xfId="28026"/>
    <cellStyle name="20% - Accent3 10 2 4 2 3 3" xfId="45845"/>
    <cellStyle name="20% - Accent3 10 2 4 2 4" xfId="14547"/>
    <cellStyle name="20% - Accent3 10 2 4 2 4 2" xfId="33975"/>
    <cellStyle name="20% - Accent3 10 2 4 2 5" xfId="19822"/>
    <cellStyle name="20% - Accent3 10 2 4 2 5 2" xfId="39146"/>
    <cellStyle name="20% - Accent3 10 2 4 2 6" xfId="22792"/>
    <cellStyle name="20% - Accent3 10 2 4 2 7" xfId="21306"/>
    <cellStyle name="20% - Accent3 10 2 4 2 8" xfId="40630"/>
    <cellStyle name="20% - Accent3 10 2 4 3" xfId="3963"/>
    <cellStyle name="20% - Accent3 10 2 4 3 2" xfId="9350"/>
    <cellStyle name="20% - Accent3 10 2 4 3 2 2" xfId="28908"/>
    <cellStyle name="20% - Accent3 10 2 4 3 2 3" xfId="46724"/>
    <cellStyle name="20% - Accent3 10 2 4 3 3" xfId="15469"/>
    <cellStyle name="20% - Accent3 10 2 4 3 3 2" xfId="34862"/>
    <cellStyle name="20% - Accent3 10 2 4 3 4" xfId="23679"/>
    <cellStyle name="20% - Accent3 10 2 4 3 5" xfId="41509"/>
    <cellStyle name="20% - Accent3 10 2 4 4" xfId="5509"/>
    <cellStyle name="20% - Accent3 10 2 4 4 2" xfId="10870"/>
    <cellStyle name="20% - Accent3 10 2 4 4 2 2" xfId="30428"/>
    <cellStyle name="20% - Accent3 10 2 4 4 2 3" xfId="48214"/>
    <cellStyle name="20% - Accent3 10 2 4 4 3" xfId="16993"/>
    <cellStyle name="20% - Accent3 10 2 4 4 3 2" xfId="36352"/>
    <cellStyle name="20% - Accent3 10 2 4 4 4" xfId="25169"/>
    <cellStyle name="20% - Accent3 10 2 4 4 5" xfId="42999"/>
    <cellStyle name="20% - Accent3 10 2 4 5" xfId="7721"/>
    <cellStyle name="20% - Accent3 10 2 4 5 2" xfId="27281"/>
    <cellStyle name="20% - Accent3 10 2 4 5 3" xfId="45103"/>
    <cellStyle name="20% - Accent3 10 2 4 6" xfId="13802"/>
    <cellStyle name="20% - Accent3 10 2 4 6 2" xfId="33233"/>
    <cellStyle name="20% - Accent3 10 2 4 7" xfId="19080"/>
    <cellStyle name="20% - Accent3 10 2 4 7 2" xfId="38404"/>
    <cellStyle name="20% - Accent3 10 2 4 8" xfId="22048"/>
    <cellStyle name="20% - Accent3 10 2 4 9" xfId="20564"/>
    <cellStyle name="20% - Accent3 10 2 5" xfId="2072"/>
    <cellStyle name="20% - Accent3 10 2 5 2" xfId="4108"/>
    <cellStyle name="20% - Accent3 10 2 5 2 2" xfId="9495"/>
    <cellStyle name="20% - Accent3 10 2 5 2 2 2" xfId="29053"/>
    <cellStyle name="20% - Accent3 10 2 5 2 2 3" xfId="46869"/>
    <cellStyle name="20% - Accent3 10 2 5 2 3" xfId="15614"/>
    <cellStyle name="20% - Accent3 10 2 5 2 3 2" xfId="35007"/>
    <cellStyle name="20% - Accent3 10 2 5 2 4" xfId="23824"/>
    <cellStyle name="20% - Accent3 10 2 5 2 5" xfId="41654"/>
    <cellStyle name="20% - Accent3 10 2 5 3" xfId="7867"/>
    <cellStyle name="20% - Accent3 10 2 5 3 2" xfId="27427"/>
    <cellStyle name="20% - Accent3 10 2 5 3 3" xfId="45248"/>
    <cellStyle name="20% - Accent3 10 2 5 4" xfId="13948"/>
    <cellStyle name="20% - Accent3 10 2 5 4 2" xfId="33378"/>
    <cellStyle name="20% - Accent3 10 2 5 5" xfId="19225"/>
    <cellStyle name="20% - Accent3 10 2 5 5 2" xfId="38549"/>
    <cellStyle name="20% - Accent3 10 2 5 6" xfId="22193"/>
    <cellStyle name="20% - Accent3 10 2 5 7" xfId="20709"/>
    <cellStyle name="20% - Accent3 10 2 5 8" xfId="40033"/>
    <cellStyle name="20% - Accent3 10 2 6" xfId="3100"/>
    <cellStyle name="20% - Accent3 10 2 6 2" xfId="8680"/>
    <cellStyle name="20% - Accent3 10 2 6 2 2" xfId="28240"/>
    <cellStyle name="20% - Accent3 10 2 6 2 3" xfId="46057"/>
    <cellStyle name="20% - Accent3 10 2 6 3" xfId="14771"/>
    <cellStyle name="20% - Accent3 10 2 6 3 2" xfId="34191"/>
    <cellStyle name="20% - Accent3 10 2 6 4" xfId="23008"/>
    <cellStyle name="20% - Accent3 10 2 6 5" xfId="40842"/>
    <cellStyle name="20% - Accent3 10 2 7" xfId="4868"/>
    <cellStyle name="20% - Accent3 10 2 7 2" xfId="10252"/>
    <cellStyle name="20% - Accent3 10 2 7 2 2" xfId="29810"/>
    <cellStyle name="20% - Accent3 10 2 7 2 3" xfId="47623"/>
    <cellStyle name="20% - Accent3 10 2 7 3" xfId="16374"/>
    <cellStyle name="20% - Accent3 10 2 7 3 2" xfId="35761"/>
    <cellStyle name="20% - Accent3 10 2 7 4" xfId="24578"/>
    <cellStyle name="20% - Accent3 10 2 7 5" xfId="42408"/>
    <cellStyle name="20% - Accent3 10 2 8" xfId="6195"/>
    <cellStyle name="20% - Accent3 10 2 8 2" xfId="11556"/>
    <cellStyle name="20% - Accent3 10 2 8 2 2" xfId="31114"/>
    <cellStyle name="20% - Accent3 10 2 8 2 3" xfId="48899"/>
    <cellStyle name="20% - Accent3 10 2 8 3" xfId="17679"/>
    <cellStyle name="20% - Accent3 10 2 8 3 2" xfId="37037"/>
    <cellStyle name="20% - Accent3 10 2 8 4" xfId="25854"/>
    <cellStyle name="20% - Accent3 10 2 8 5" xfId="43684"/>
    <cellStyle name="20% - Accent3 10 2 9" xfId="6599"/>
    <cellStyle name="20% - Accent3 10 2 9 2" xfId="11960"/>
    <cellStyle name="20% - Accent3 10 2 9 2 2" xfId="31518"/>
    <cellStyle name="20% - Accent3 10 2 9 2 3" xfId="49303"/>
    <cellStyle name="20% - Accent3 10 2 9 3" xfId="18083"/>
    <cellStyle name="20% - Accent3 10 2 9 3 2" xfId="37441"/>
    <cellStyle name="20% - Accent3 10 2 9 4" xfId="26258"/>
    <cellStyle name="20% - Accent3 10 2 9 5" xfId="44088"/>
    <cellStyle name="20% - Accent3 10 3" xfId="1407"/>
    <cellStyle name="20% - Accent3 10 3 10" xfId="13286"/>
    <cellStyle name="20% - Accent3 10 3 10 2" xfId="32723"/>
    <cellStyle name="20% - Accent3 10 3 11" xfId="18568"/>
    <cellStyle name="20% - Accent3 10 3 11 2" xfId="37894"/>
    <cellStyle name="20% - Accent3 10 3 12" xfId="21538"/>
    <cellStyle name="20% - Accent3 10 3 13" xfId="20054"/>
    <cellStyle name="20% - Accent3 10 3 14" xfId="39378"/>
    <cellStyle name="20% - Accent3 10 3 2" xfId="1705"/>
    <cellStyle name="20% - Accent3 10 3 2 10" xfId="39669"/>
    <cellStyle name="20% - Accent3 10 3 2 2" xfId="2451"/>
    <cellStyle name="20% - Accent3 10 3 2 2 2" xfId="4474"/>
    <cellStyle name="20% - Accent3 10 3 2 2 2 2" xfId="9861"/>
    <cellStyle name="20% - Accent3 10 3 2 2 2 2 2" xfId="29419"/>
    <cellStyle name="20% - Accent3 10 3 2 2 2 2 3" xfId="47234"/>
    <cellStyle name="20% - Accent3 10 3 2 2 2 3" xfId="15980"/>
    <cellStyle name="20% - Accent3 10 3 2 2 2 3 2" xfId="35372"/>
    <cellStyle name="20% - Accent3 10 3 2 2 2 4" xfId="24189"/>
    <cellStyle name="20% - Accent3 10 3 2 2 2 5" xfId="42019"/>
    <cellStyle name="20% - Accent3 10 3 2 2 3" xfId="8246"/>
    <cellStyle name="20% - Accent3 10 3 2 2 3 2" xfId="27806"/>
    <cellStyle name="20% - Accent3 10 3 2 2 3 3" xfId="45626"/>
    <cellStyle name="20% - Accent3 10 3 2 2 4" xfId="14327"/>
    <cellStyle name="20% - Accent3 10 3 2 2 4 2" xfId="33756"/>
    <cellStyle name="20% - Accent3 10 3 2 2 5" xfId="19603"/>
    <cellStyle name="20% - Accent3 10 3 2 2 5 2" xfId="38927"/>
    <cellStyle name="20% - Accent3 10 3 2 2 6" xfId="22572"/>
    <cellStyle name="20% - Accent3 10 3 2 2 7" xfId="21087"/>
    <cellStyle name="20% - Accent3 10 3 2 2 8" xfId="40411"/>
    <cellStyle name="20% - Accent3 10 3 2 3" xfId="3745"/>
    <cellStyle name="20% - Accent3 10 3 2 3 2" xfId="9132"/>
    <cellStyle name="20% - Accent3 10 3 2 3 2 2" xfId="28690"/>
    <cellStyle name="20% - Accent3 10 3 2 3 2 3" xfId="46506"/>
    <cellStyle name="20% - Accent3 10 3 2 3 3" xfId="15251"/>
    <cellStyle name="20% - Accent3 10 3 2 3 3 2" xfId="34644"/>
    <cellStyle name="20% - Accent3 10 3 2 3 4" xfId="23461"/>
    <cellStyle name="20% - Accent3 10 3 2 3 5" xfId="41291"/>
    <cellStyle name="20% - Accent3 10 3 2 4" xfId="5853"/>
    <cellStyle name="20% - Accent3 10 3 2 4 2" xfId="11214"/>
    <cellStyle name="20% - Accent3 10 3 2 4 2 2" xfId="30772"/>
    <cellStyle name="20% - Accent3 10 3 2 4 2 3" xfId="48558"/>
    <cellStyle name="20% - Accent3 10 3 2 4 3" xfId="17337"/>
    <cellStyle name="20% - Accent3 10 3 2 4 3 2" xfId="36696"/>
    <cellStyle name="20% - Accent3 10 3 2 4 4" xfId="25513"/>
    <cellStyle name="20% - Accent3 10 3 2 4 5" xfId="43343"/>
    <cellStyle name="20% - Accent3 10 3 2 5" xfId="7500"/>
    <cellStyle name="20% - Accent3 10 3 2 5 2" xfId="27060"/>
    <cellStyle name="20% - Accent3 10 3 2 5 3" xfId="44884"/>
    <cellStyle name="20% - Accent3 10 3 2 6" xfId="13581"/>
    <cellStyle name="20% - Accent3 10 3 2 6 2" xfId="33014"/>
    <cellStyle name="20% - Accent3 10 3 2 7" xfId="18861"/>
    <cellStyle name="20% - Accent3 10 3 2 7 2" xfId="38185"/>
    <cellStyle name="20% - Accent3 10 3 2 8" xfId="21829"/>
    <cellStyle name="20% - Accent3 10 3 2 9" xfId="20345"/>
    <cellStyle name="20% - Accent3 10 3 3" xfId="2159"/>
    <cellStyle name="20% - Accent3 10 3 3 2" xfId="4195"/>
    <cellStyle name="20% - Accent3 10 3 3 2 2" xfId="9582"/>
    <cellStyle name="20% - Accent3 10 3 3 2 2 2" xfId="29140"/>
    <cellStyle name="20% - Accent3 10 3 3 2 2 3" xfId="46956"/>
    <cellStyle name="20% - Accent3 10 3 3 2 3" xfId="15701"/>
    <cellStyle name="20% - Accent3 10 3 3 2 3 2" xfId="35094"/>
    <cellStyle name="20% - Accent3 10 3 3 2 4" xfId="23911"/>
    <cellStyle name="20% - Accent3 10 3 3 2 5" xfId="41741"/>
    <cellStyle name="20% - Accent3 10 3 3 3" xfId="7954"/>
    <cellStyle name="20% - Accent3 10 3 3 3 2" xfId="27514"/>
    <cellStyle name="20% - Accent3 10 3 3 3 3" xfId="45335"/>
    <cellStyle name="20% - Accent3 10 3 3 4" xfId="14035"/>
    <cellStyle name="20% - Accent3 10 3 3 4 2" xfId="33465"/>
    <cellStyle name="20% - Accent3 10 3 3 5" xfId="19312"/>
    <cellStyle name="20% - Accent3 10 3 3 5 2" xfId="38636"/>
    <cellStyle name="20% - Accent3 10 3 3 6" xfId="22280"/>
    <cellStyle name="20% - Accent3 10 3 3 7" xfId="20796"/>
    <cellStyle name="20% - Accent3 10 3 3 8" xfId="40120"/>
    <cellStyle name="20% - Accent3 10 3 4" xfId="3600"/>
    <cellStyle name="20% - Accent3 10 3 4 2" xfId="8987"/>
    <cellStyle name="20% - Accent3 10 3 4 2 2" xfId="28545"/>
    <cellStyle name="20% - Accent3 10 3 4 2 3" xfId="46361"/>
    <cellStyle name="20% - Accent3 10 3 4 3" xfId="15106"/>
    <cellStyle name="20% - Accent3 10 3 4 3 2" xfId="34499"/>
    <cellStyle name="20% - Accent3 10 3 4 4" xfId="23316"/>
    <cellStyle name="20% - Accent3 10 3 4 5" xfId="41146"/>
    <cellStyle name="20% - Accent3 10 3 5" xfId="3195"/>
    <cellStyle name="20% - Accent3 10 3 6" xfId="5244"/>
    <cellStyle name="20% - Accent3 10 3 6 2" xfId="10610"/>
    <cellStyle name="20% - Accent3 10 3 6 2 2" xfId="30168"/>
    <cellStyle name="20% - Accent3 10 3 6 2 3" xfId="47967"/>
    <cellStyle name="20% - Accent3 10 3 6 3" xfId="16733"/>
    <cellStyle name="20% - Accent3 10 3 6 3 2" xfId="36105"/>
    <cellStyle name="20% - Accent3 10 3 6 4" xfId="24922"/>
    <cellStyle name="20% - Accent3 10 3 6 5" xfId="42752"/>
    <cellStyle name="20% - Accent3 10 3 7" xfId="7208"/>
    <cellStyle name="20% - Accent3 10 3 7 2" xfId="26768"/>
    <cellStyle name="20% - Accent3 10 3 7 3" xfId="44593"/>
    <cellStyle name="20% - Accent3 10 3 8" xfId="12428"/>
    <cellStyle name="20% - Accent3 10 3 8 2" xfId="31985"/>
    <cellStyle name="20% - Accent3 10 3 8 3" xfId="49769"/>
    <cellStyle name="20% - Accent3 10 3 9" xfId="12784"/>
    <cellStyle name="20% - Accent3 10 3 9 2" xfId="32340"/>
    <cellStyle name="20% - Accent3 10 3 9 3" xfId="50079"/>
    <cellStyle name="20% - Accent3 10 4" xfId="1560"/>
    <cellStyle name="20% - Accent3 10 4 10" xfId="21684"/>
    <cellStyle name="20% - Accent3 10 4 11" xfId="20200"/>
    <cellStyle name="20% - Accent3 10 4 12" xfId="39524"/>
    <cellStyle name="20% - Accent3 10 4 2" xfId="2306"/>
    <cellStyle name="20% - Accent3 10 4 2 10" xfId="20942"/>
    <cellStyle name="20% - Accent3 10 4 2 11" xfId="40266"/>
    <cellStyle name="20% - Accent3 10 4 2 2" xfId="3333"/>
    <cellStyle name="20% - Accent3 10 4 2 2 2" xfId="8825"/>
    <cellStyle name="20% - Accent3 10 4 2 2 2 2" xfId="28385"/>
    <cellStyle name="20% - Accent3 10 4 2 2 2 3" xfId="46202"/>
    <cellStyle name="20% - Accent3 10 4 2 2 3" xfId="14927"/>
    <cellStyle name="20% - Accent3 10 4 2 2 3 2" xfId="34340"/>
    <cellStyle name="20% - Accent3 10 4 2 2 4" xfId="23157"/>
    <cellStyle name="20% - Accent3 10 4 2 2 5" xfId="40987"/>
    <cellStyle name="20% - Accent3 10 4 2 3" xfId="5641"/>
    <cellStyle name="20% - Accent3 10 4 2 3 2" xfId="11002"/>
    <cellStyle name="20% - Accent3 10 4 2 3 2 2" xfId="30560"/>
    <cellStyle name="20% - Accent3 10 4 2 3 2 3" xfId="48346"/>
    <cellStyle name="20% - Accent3 10 4 2 3 3" xfId="17125"/>
    <cellStyle name="20% - Accent3 10 4 2 3 3 2" xfId="36484"/>
    <cellStyle name="20% - Accent3 10 4 2 3 4" xfId="25301"/>
    <cellStyle name="20% - Accent3 10 4 2 3 5" xfId="43131"/>
    <cellStyle name="20% - Accent3 10 4 2 4" xfId="6340"/>
    <cellStyle name="20% - Accent3 10 4 2 4 2" xfId="11701"/>
    <cellStyle name="20% - Accent3 10 4 2 4 2 2" xfId="31259"/>
    <cellStyle name="20% - Accent3 10 4 2 4 2 3" xfId="49044"/>
    <cellStyle name="20% - Accent3 10 4 2 4 3" xfId="17824"/>
    <cellStyle name="20% - Accent3 10 4 2 4 3 2" xfId="37182"/>
    <cellStyle name="20% - Accent3 10 4 2 4 4" xfId="25999"/>
    <cellStyle name="20% - Accent3 10 4 2 4 5" xfId="43829"/>
    <cellStyle name="20% - Accent3 10 4 2 5" xfId="6744"/>
    <cellStyle name="20% - Accent3 10 4 2 5 2" xfId="12105"/>
    <cellStyle name="20% - Accent3 10 4 2 5 2 2" xfId="31663"/>
    <cellStyle name="20% - Accent3 10 4 2 5 2 3" xfId="49448"/>
    <cellStyle name="20% - Accent3 10 4 2 5 3" xfId="18228"/>
    <cellStyle name="20% - Accent3 10 4 2 5 3 2" xfId="37586"/>
    <cellStyle name="20% - Accent3 10 4 2 5 4" xfId="26403"/>
    <cellStyle name="20% - Accent3 10 4 2 5 5" xfId="44233"/>
    <cellStyle name="20% - Accent3 10 4 2 6" xfId="8101"/>
    <cellStyle name="20% - Accent3 10 4 2 6 2" xfId="27661"/>
    <cellStyle name="20% - Accent3 10 4 2 6 3" xfId="45481"/>
    <cellStyle name="20% - Accent3 10 4 2 7" xfId="14182"/>
    <cellStyle name="20% - Accent3 10 4 2 7 2" xfId="33611"/>
    <cellStyle name="20% - Accent3 10 4 2 8" xfId="19458"/>
    <cellStyle name="20% - Accent3 10 4 2 8 2" xfId="38782"/>
    <cellStyle name="20% - Accent3 10 4 2 9" xfId="22427"/>
    <cellStyle name="20% - Accent3 10 4 3" xfId="2999"/>
    <cellStyle name="20% - Accent3 10 4 3 2" xfId="8622"/>
    <cellStyle name="20% - Accent3 10 4 3 2 2" xfId="28182"/>
    <cellStyle name="20% - Accent3 10 4 3 2 3" xfId="45999"/>
    <cellStyle name="20% - Accent3 10 4 3 3" xfId="14713"/>
    <cellStyle name="20% - Accent3 10 4 3 3 2" xfId="34133"/>
    <cellStyle name="20% - Accent3 10 4 3 4" xfId="22950"/>
    <cellStyle name="20% - Accent3 10 4 3 5" xfId="40784"/>
    <cellStyle name="20% - Accent3 10 4 4" xfId="5017"/>
    <cellStyle name="20% - Accent3 10 4 4 2" xfId="10384"/>
    <cellStyle name="20% - Accent3 10 4 4 2 2" xfId="29942"/>
    <cellStyle name="20% - Accent3 10 4 4 2 3" xfId="47755"/>
    <cellStyle name="20% - Accent3 10 4 4 3" xfId="16507"/>
    <cellStyle name="20% - Accent3 10 4 4 3 2" xfId="35893"/>
    <cellStyle name="20% - Accent3 10 4 4 4" xfId="24710"/>
    <cellStyle name="20% - Accent3 10 4 4 5" xfId="42540"/>
    <cellStyle name="20% - Accent3 10 4 5" xfId="6137"/>
    <cellStyle name="20% - Accent3 10 4 5 2" xfId="11498"/>
    <cellStyle name="20% - Accent3 10 4 5 2 2" xfId="31056"/>
    <cellStyle name="20% - Accent3 10 4 5 2 3" xfId="48841"/>
    <cellStyle name="20% - Accent3 10 4 5 3" xfId="17621"/>
    <cellStyle name="20% - Accent3 10 4 5 3 2" xfId="36979"/>
    <cellStyle name="20% - Accent3 10 4 5 4" xfId="25796"/>
    <cellStyle name="20% - Accent3 10 4 5 5" xfId="43626"/>
    <cellStyle name="20% - Accent3 10 4 6" xfId="6541"/>
    <cellStyle name="20% - Accent3 10 4 6 2" xfId="11902"/>
    <cellStyle name="20% - Accent3 10 4 6 2 2" xfId="31460"/>
    <cellStyle name="20% - Accent3 10 4 6 2 3" xfId="49245"/>
    <cellStyle name="20% - Accent3 10 4 6 3" xfId="18025"/>
    <cellStyle name="20% - Accent3 10 4 6 3 2" xfId="37383"/>
    <cellStyle name="20% - Accent3 10 4 6 4" xfId="26200"/>
    <cellStyle name="20% - Accent3 10 4 6 5" xfId="44030"/>
    <cellStyle name="20% - Accent3 10 4 7" xfId="7355"/>
    <cellStyle name="20% - Accent3 10 4 7 2" xfId="26915"/>
    <cellStyle name="20% - Accent3 10 4 7 3" xfId="44739"/>
    <cellStyle name="20% - Accent3 10 4 8" xfId="13436"/>
    <cellStyle name="20% - Accent3 10 4 8 2" xfId="32869"/>
    <cellStyle name="20% - Accent3 10 4 9" xfId="18716"/>
    <cellStyle name="20% - Accent3 10 4 9 2" xfId="38040"/>
    <cellStyle name="20% - Accent3 10 5" xfId="1867"/>
    <cellStyle name="20% - Accent3 10 5 10" xfId="39830"/>
    <cellStyle name="20% - Accent3 10 5 2" xfId="2613"/>
    <cellStyle name="20% - Accent3 10 5 2 2" xfId="4635"/>
    <cellStyle name="20% - Accent3 10 5 2 2 2" xfId="10022"/>
    <cellStyle name="20% - Accent3 10 5 2 2 2 2" xfId="29580"/>
    <cellStyle name="20% - Accent3 10 5 2 2 2 3" xfId="47394"/>
    <cellStyle name="20% - Accent3 10 5 2 2 3" xfId="16141"/>
    <cellStyle name="20% - Accent3 10 5 2 2 3 2" xfId="35532"/>
    <cellStyle name="20% - Accent3 10 5 2 2 4" xfId="24349"/>
    <cellStyle name="20% - Accent3 10 5 2 2 5" xfId="42179"/>
    <cellStyle name="20% - Accent3 10 5 2 3" xfId="8408"/>
    <cellStyle name="20% - Accent3 10 5 2 3 2" xfId="27968"/>
    <cellStyle name="20% - Accent3 10 5 2 3 3" xfId="45787"/>
    <cellStyle name="20% - Accent3 10 5 2 4" xfId="14489"/>
    <cellStyle name="20% - Accent3 10 5 2 4 2" xfId="33917"/>
    <cellStyle name="20% - Accent3 10 5 2 5" xfId="19764"/>
    <cellStyle name="20% - Accent3 10 5 2 5 2" xfId="39088"/>
    <cellStyle name="20% - Accent3 10 5 2 6" xfId="22734"/>
    <cellStyle name="20% - Accent3 10 5 2 7" xfId="21248"/>
    <cellStyle name="20% - Accent3 10 5 2 8" xfId="40572"/>
    <cellStyle name="20% - Accent3 10 5 3" xfId="3905"/>
    <cellStyle name="20% - Accent3 10 5 3 2" xfId="9292"/>
    <cellStyle name="20% - Accent3 10 5 3 2 2" xfId="28850"/>
    <cellStyle name="20% - Accent3 10 5 3 2 3" xfId="46666"/>
    <cellStyle name="20% - Accent3 10 5 3 3" xfId="15411"/>
    <cellStyle name="20% - Accent3 10 5 3 3 2" xfId="34804"/>
    <cellStyle name="20% - Accent3 10 5 3 4" xfId="23621"/>
    <cellStyle name="20% - Accent3 10 5 3 5" xfId="41451"/>
    <cellStyle name="20% - Accent3 10 5 4" xfId="5451"/>
    <cellStyle name="20% - Accent3 10 5 4 2" xfId="10812"/>
    <cellStyle name="20% - Accent3 10 5 4 2 2" xfId="30370"/>
    <cellStyle name="20% - Accent3 10 5 4 2 3" xfId="48156"/>
    <cellStyle name="20% - Accent3 10 5 4 3" xfId="16935"/>
    <cellStyle name="20% - Accent3 10 5 4 3 2" xfId="36294"/>
    <cellStyle name="20% - Accent3 10 5 4 4" xfId="25111"/>
    <cellStyle name="20% - Accent3 10 5 4 5" xfId="42941"/>
    <cellStyle name="20% - Accent3 10 5 5" xfId="7662"/>
    <cellStyle name="20% - Accent3 10 5 5 2" xfId="27222"/>
    <cellStyle name="20% - Accent3 10 5 5 3" xfId="45045"/>
    <cellStyle name="20% - Accent3 10 5 6" xfId="13743"/>
    <cellStyle name="20% - Accent3 10 5 6 2" xfId="33175"/>
    <cellStyle name="20% - Accent3 10 5 7" xfId="19022"/>
    <cellStyle name="20% - Accent3 10 5 7 2" xfId="38346"/>
    <cellStyle name="20% - Accent3 10 5 8" xfId="21990"/>
    <cellStyle name="20% - Accent3 10 5 9" xfId="20506"/>
    <cellStyle name="20% - Accent3 10 6" xfId="2014"/>
    <cellStyle name="20% - Accent3 10 6 2" xfId="4050"/>
    <cellStyle name="20% - Accent3 10 6 2 2" xfId="9437"/>
    <cellStyle name="20% - Accent3 10 6 2 2 2" xfId="28995"/>
    <cellStyle name="20% - Accent3 10 6 2 2 3" xfId="46811"/>
    <cellStyle name="20% - Accent3 10 6 2 3" xfId="15556"/>
    <cellStyle name="20% - Accent3 10 6 2 3 2" xfId="34949"/>
    <cellStyle name="20% - Accent3 10 6 2 4" xfId="23766"/>
    <cellStyle name="20% - Accent3 10 6 2 5" xfId="41596"/>
    <cellStyle name="20% - Accent3 10 6 3" xfId="7809"/>
    <cellStyle name="20% - Accent3 10 6 3 2" xfId="27369"/>
    <cellStyle name="20% - Accent3 10 6 3 3" xfId="45190"/>
    <cellStyle name="20% - Accent3 10 6 4" xfId="13890"/>
    <cellStyle name="20% - Accent3 10 6 4 2" xfId="33320"/>
    <cellStyle name="20% - Accent3 10 6 5" xfId="19167"/>
    <cellStyle name="20% - Accent3 10 6 5 2" xfId="38491"/>
    <cellStyle name="20% - Accent3 10 6 6" xfId="22135"/>
    <cellStyle name="20% - Accent3 10 6 7" xfId="20651"/>
    <cellStyle name="20% - Accent3 10 6 8" xfId="39975"/>
    <cellStyle name="20% - Accent3 10 7" xfId="2854"/>
    <cellStyle name="20% - Accent3 10 8" xfId="4808"/>
    <cellStyle name="20% - Accent3 10 8 2" xfId="10192"/>
    <cellStyle name="20% - Accent3 10 8 2 2" xfId="29750"/>
    <cellStyle name="20% - Accent3 10 8 2 3" xfId="47564"/>
    <cellStyle name="20% - Accent3 10 8 3" xfId="16314"/>
    <cellStyle name="20% - Accent3 10 8 3 2" xfId="35702"/>
    <cellStyle name="20% - Accent3 10 8 4" xfId="24519"/>
    <cellStyle name="20% - Accent3 10 8 5" xfId="42349"/>
    <cellStyle name="20% - Accent3 10 9" xfId="7062"/>
    <cellStyle name="20% - Accent3 10 9 2" xfId="26623"/>
    <cellStyle name="20% - Accent3 10 9 3" xfId="44448"/>
    <cellStyle name="20% - Accent3 11" xfId="1141"/>
    <cellStyle name="20% - Accent3 11 10" xfId="6570"/>
    <cellStyle name="20% - Accent3 11 10 2" xfId="11931"/>
    <cellStyle name="20% - Accent3 11 10 2 2" xfId="31489"/>
    <cellStyle name="20% - Accent3 11 10 2 3" xfId="49274"/>
    <cellStyle name="20% - Accent3 11 10 3" xfId="18054"/>
    <cellStyle name="20% - Accent3 11 10 3 2" xfId="37412"/>
    <cellStyle name="20% - Accent3 11 10 4" xfId="26229"/>
    <cellStyle name="20% - Accent3 11 10 5" xfId="44059"/>
    <cellStyle name="20% - Accent3 11 11" xfId="7092"/>
    <cellStyle name="20% - Accent3 11 11 2" xfId="26652"/>
    <cellStyle name="20% - Accent3 11 11 3" xfId="44477"/>
    <cellStyle name="20% - Accent3 11 12" xfId="12299"/>
    <cellStyle name="20% - Accent3 11 12 2" xfId="31857"/>
    <cellStyle name="20% - Accent3 11 12 3" xfId="49642"/>
    <cellStyle name="20% - Accent3 11 13" xfId="12652"/>
    <cellStyle name="20% - Accent3 11 13 2" xfId="32209"/>
    <cellStyle name="20% - Accent3 11 13 3" xfId="49952"/>
    <cellStyle name="20% - Accent3 11 14" xfId="13103"/>
    <cellStyle name="20% - Accent3 11 14 2" xfId="32605"/>
    <cellStyle name="20% - Accent3 11 15" xfId="18420"/>
    <cellStyle name="20% - Accent3 11 15 2" xfId="37778"/>
    <cellStyle name="20% - Accent3 11 16" xfId="21422"/>
    <cellStyle name="20% - Accent3 11 17" xfId="19938"/>
    <cellStyle name="20% - Accent3 11 18" xfId="39262"/>
    <cellStyle name="20% - Accent3 11 2" xfId="1245"/>
    <cellStyle name="20% - Accent3 11 2 10" xfId="7150"/>
    <cellStyle name="20% - Accent3 11 2 10 2" xfId="26710"/>
    <cellStyle name="20% - Accent3 11 2 10 3" xfId="44535"/>
    <cellStyle name="20% - Accent3 11 2 11" xfId="12358"/>
    <cellStyle name="20% - Accent3 11 2 11 2" xfId="31916"/>
    <cellStyle name="20% - Accent3 11 2 11 3" xfId="49700"/>
    <cellStyle name="20% - Accent3 11 2 12" xfId="12713"/>
    <cellStyle name="20% - Accent3 11 2 12 2" xfId="32269"/>
    <cellStyle name="20% - Accent3 11 2 12 3" xfId="50010"/>
    <cellStyle name="20% - Accent3 11 2 13" xfId="13166"/>
    <cellStyle name="20% - Accent3 11 2 13 2" xfId="32665"/>
    <cellStyle name="20% - Accent3 11 2 14" xfId="18478"/>
    <cellStyle name="20% - Accent3 11 2 14 2" xfId="37836"/>
    <cellStyle name="20% - Accent3 11 2 15" xfId="21480"/>
    <cellStyle name="20% - Accent3 11 2 16" xfId="19996"/>
    <cellStyle name="20% - Accent3 11 2 17" xfId="39320"/>
    <cellStyle name="20% - Accent3 11 2 2" xfId="1500"/>
    <cellStyle name="20% - Accent3 11 2 2 10" xfId="12871"/>
    <cellStyle name="20% - Accent3 11 2 2 10 2" xfId="32427"/>
    <cellStyle name="20% - Accent3 11 2 2 10 3" xfId="50166"/>
    <cellStyle name="20% - Accent3 11 2 2 11" xfId="13377"/>
    <cellStyle name="20% - Accent3 11 2 2 11 2" xfId="32810"/>
    <cellStyle name="20% - Accent3 11 2 2 12" xfId="18657"/>
    <cellStyle name="20% - Accent3 11 2 2 12 2" xfId="37981"/>
    <cellStyle name="20% - Accent3 11 2 2 13" xfId="21625"/>
    <cellStyle name="20% - Accent3 11 2 2 14" xfId="20141"/>
    <cellStyle name="20% - Accent3 11 2 2 15" xfId="39465"/>
    <cellStyle name="20% - Accent3 11 2 2 2" xfId="1793"/>
    <cellStyle name="20% - Accent3 11 2 2 2 10" xfId="39756"/>
    <cellStyle name="20% - Accent3 11 2 2 2 2" xfId="2539"/>
    <cellStyle name="20% - Accent3 11 2 2 2 2 2" xfId="4562"/>
    <cellStyle name="20% - Accent3 11 2 2 2 2 2 2" xfId="9949"/>
    <cellStyle name="20% - Accent3 11 2 2 2 2 2 2 2" xfId="29507"/>
    <cellStyle name="20% - Accent3 11 2 2 2 2 2 2 3" xfId="47321"/>
    <cellStyle name="20% - Accent3 11 2 2 2 2 2 3" xfId="16068"/>
    <cellStyle name="20% - Accent3 11 2 2 2 2 2 3 2" xfId="35459"/>
    <cellStyle name="20% - Accent3 11 2 2 2 2 2 4" xfId="24276"/>
    <cellStyle name="20% - Accent3 11 2 2 2 2 2 5" xfId="42106"/>
    <cellStyle name="20% - Accent3 11 2 2 2 2 3" xfId="8334"/>
    <cellStyle name="20% - Accent3 11 2 2 2 2 3 2" xfId="27894"/>
    <cellStyle name="20% - Accent3 11 2 2 2 2 3 3" xfId="45713"/>
    <cellStyle name="20% - Accent3 11 2 2 2 2 4" xfId="14415"/>
    <cellStyle name="20% - Accent3 11 2 2 2 2 4 2" xfId="33843"/>
    <cellStyle name="20% - Accent3 11 2 2 2 2 5" xfId="19690"/>
    <cellStyle name="20% - Accent3 11 2 2 2 2 5 2" xfId="39014"/>
    <cellStyle name="20% - Accent3 11 2 2 2 2 6" xfId="22660"/>
    <cellStyle name="20% - Accent3 11 2 2 2 2 7" xfId="21174"/>
    <cellStyle name="20% - Accent3 11 2 2 2 2 8" xfId="40498"/>
    <cellStyle name="20% - Accent3 11 2 2 2 3" xfId="3832"/>
    <cellStyle name="20% - Accent3 11 2 2 2 3 2" xfId="9219"/>
    <cellStyle name="20% - Accent3 11 2 2 2 3 2 2" xfId="28777"/>
    <cellStyle name="20% - Accent3 11 2 2 2 3 2 3" xfId="46593"/>
    <cellStyle name="20% - Accent3 11 2 2 2 3 3" xfId="15338"/>
    <cellStyle name="20% - Accent3 11 2 2 2 3 3 2" xfId="34731"/>
    <cellStyle name="20% - Accent3 11 2 2 2 3 4" xfId="23548"/>
    <cellStyle name="20% - Accent3 11 2 2 2 3 5" xfId="41378"/>
    <cellStyle name="20% - Accent3 11 2 2 2 4" xfId="5940"/>
    <cellStyle name="20% - Accent3 11 2 2 2 4 2" xfId="11301"/>
    <cellStyle name="20% - Accent3 11 2 2 2 4 2 2" xfId="30859"/>
    <cellStyle name="20% - Accent3 11 2 2 2 4 2 3" xfId="48645"/>
    <cellStyle name="20% - Accent3 11 2 2 2 4 3" xfId="17424"/>
    <cellStyle name="20% - Accent3 11 2 2 2 4 3 2" xfId="36783"/>
    <cellStyle name="20% - Accent3 11 2 2 2 4 4" xfId="25600"/>
    <cellStyle name="20% - Accent3 11 2 2 2 4 5" xfId="43430"/>
    <cellStyle name="20% - Accent3 11 2 2 2 5" xfId="7588"/>
    <cellStyle name="20% - Accent3 11 2 2 2 5 2" xfId="27148"/>
    <cellStyle name="20% - Accent3 11 2 2 2 5 3" xfId="44971"/>
    <cellStyle name="20% - Accent3 11 2 2 2 6" xfId="13669"/>
    <cellStyle name="20% - Accent3 11 2 2 2 6 2" xfId="33101"/>
    <cellStyle name="20% - Accent3 11 2 2 2 7" xfId="18948"/>
    <cellStyle name="20% - Accent3 11 2 2 2 7 2" xfId="38272"/>
    <cellStyle name="20% - Accent3 11 2 2 2 8" xfId="21916"/>
    <cellStyle name="20% - Accent3 11 2 2 2 9" xfId="20432"/>
    <cellStyle name="20% - Accent3 11 2 2 3" xfId="2247"/>
    <cellStyle name="20% - Accent3 11 2 2 3 2" xfId="4283"/>
    <cellStyle name="20% - Accent3 11 2 2 3 2 2" xfId="9670"/>
    <cellStyle name="20% - Accent3 11 2 2 3 2 2 2" xfId="29228"/>
    <cellStyle name="20% - Accent3 11 2 2 3 2 2 3" xfId="47043"/>
    <cellStyle name="20% - Accent3 11 2 2 3 2 3" xfId="15789"/>
    <cellStyle name="20% - Accent3 11 2 2 3 2 3 2" xfId="35181"/>
    <cellStyle name="20% - Accent3 11 2 2 3 2 4" xfId="23998"/>
    <cellStyle name="20% - Accent3 11 2 2 3 2 5" xfId="41828"/>
    <cellStyle name="20% - Accent3 11 2 2 3 3" xfId="8042"/>
    <cellStyle name="20% - Accent3 11 2 2 3 3 2" xfId="27602"/>
    <cellStyle name="20% - Accent3 11 2 2 3 3 3" xfId="45422"/>
    <cellStyle name="20% - Accent3 11 2 2 3 4" xfId="14123"/>
    <cellStyle name="20% - Accent3 11 2 2 3 4 2" xfId="33552"/>
    <cellStyle name="20% - Accent3 11 2 2 3 5" xfId="19399"/>
    <cellStyle name="20% - Accent3 11 2 2 3 5 2" xfId="38723"/>
    <cellStyle name="20% - Accent3 11 2 2 3 6" xfId="22368"/>
    <cellStyle name="20% - Accent3 11 2 2 3 7" xfId="20883"/>
    <cellStyle name="20% - Accent3 11 2 2 3 8" xfId="40207"/>
    <cellStyle name="20% - Accent3 11 2 2 4" xfId="3420"/>
    <cellStyle name="20% - Accent3 11 2 2 4 2" xfId="8912"/>
    <cellStyle name="20% - Accent3 11 2 2 4 2 2" xfId="28472"/>
    <cellStyle name="20% - Accent3 11 2 2 4 2 3" xfId="46289"/>
    <cellStyle name="20% - Accent3 11 2 2 4 3" xfId="15014"/>
    <cellStyle name="20% - Accent3 11 2 2 4 3 2" xfId="34427"/>
    <cellStyle name="20% - Accent3 11 2 2 4 4" xfId="23244"/>
    <cellStyle name="20% - Accent3 11 2 2 4 5" xfId="41074"/>
    <cellStyle name="20% - Accent3 11 2 2 5" xfId="5331"/>
    <cellStyle name="20% - Accent3 11 2 2 5 2" xfId="10697"/>
    <cellStyle name="20% - Accent3 11 2 2 5 2 2" xfId="30255"/>
    <cellStyle name="20% - Accent3 11 2 2 5 2 3" xfId="48054"/>
    <cellStyle name="20% - Accent3 11 2 2 5 3" xfId="16820"/>
    <cellStyle name="20% - Accent3 11 2 2 5 3 2" xfId="36192"/>
    <cellStyle name="20% - Accent3 11 2 2 5 4" xfId="25009"/>
    <cellStyle name="20% - Accent3 11 2 2 5 5" xfId="42839"/>
    <cellStyle name="20% - Accent3 11 2 2 6" xfId="6427"/>
    <cellStyle name="20% - Accent3 11 2 2 6 2" xfId="11788"/>
    <cellStyle name="20% - Accent3 11 2 2 6 2 2" xfId="31346"/>
    <cellStyle name="20% - Accent3 11 2 2 6 2 3" xfId="49131"/>
    <cellStyle name="20% - Accent3 11 2 2 6 3" xfId="17911"/>
    <cellStyle name="20% - Accent3 11 2 2 6 3 2" xfId="37269"/>
    <cellStyle name="20% - Accent3 11 2 2 6 4" xfId="26086"/>
    <cellStyle name="20% - Accent3 11 2 2 6 5" xfId="43916"/>
    <cellStyle name="20% - Accent3 11 2 2 7" xfId="6831"/>
    <cellStyle name="20% - Accent3 11 2 2 7 2" xfId="12192"/>
    <cellStyle name="20% - Accent3 11 2 2 7 2 2" xfId="31750"/>
    <cellStyle name="20% - Accent3 11 2 2 7 2 3" xfId="49535"/>
    <cellStyle name="20% - Accent3 11 2 2 7 3" xfId="18315"/>
    <cellStyle name="20% - Accent3 11 2 2 7 3 2" xfId="37673"/>
    <cellStyle name="20% - Accent3 11 2 2 7 4" xfId="26490"/>
    <cellStyle name="20% - Accent3 11 2 2 7 5" xfId="44320"/>
    <cellStyle name="20% - Accent3 11 2 2 8" xfId="7296"/>
    <cellStyle name="20% - Accent3 11 2 2 8 2" xfId="26856"/>
    <cellStyle name="20% - Accent3 11 2 2 8 3" xfId="44680"/>
    <cellStyle name="20% - Accent3 11 2 2 9" xfId="12515"/>
    <cellStyle name="20% - Accent3 11 2 2 9 2" xfId="32072"/>
    <cellStyle name="20% - Accent3 11 2 2 9 3" xfId="49856"/>
    <cellStyle name="20% - Accent3 11 2 3" xfId="1647"/>
    <cellStyle name="20% - Accent3 11 2 3 10" xfId="39611"/>
    <cellStyle name="20% - Accent3 11 2 3 2" xfId="2393"/>
    <cellStyle name="20% - Accent3 11 2 3 2 2" xfId="4416"/>
    <cellStyle name="20% - Accent3 11 2 3 2 2 2" xfId="9803"/>
    <cellStyle name="20% - Accent3 11 2 3 2 2 2 2" xfId="29361"/>
    <cellStyle name="20% - Accent3 11 2 3 2 2 2 3" xfId="47176"/>
    <cellStyle name="20% - Accent3 11 2 3 2 2 3" xfId="15922"/>
    <cellStyle name="20% - Accent3 11 2 3 2 2 3 2" xfId="35314"/>
    <cellStyle name="20% - Accent3 11 2 3 2 2 4" xfId="24131"/>
    <cellStyle name="20% - Accent3 11 2 3 2 2 5" xfId="41961"/>
    <cellStyle name="20% - Accent3 11 2 3 2 3" xfId="5728"/>
    <cellStyle name="20% - Accent3 11 2 3 2 3 2" xfId="11089"/>
    <cellStyle name="20% - Accent3 11 2 3 2 3 2 2" xfId="30647"/>
    <cellStyle name="20% - Accent3 11 2 3 2 3 2 3" xfId="48433"/>
    <cellStyle name="20% - Accent3 11 2 3 2 3 3" xfId="17212"/>
    <cellStyle name="20% - Accent3 11 2 3 2 3 3 2" xfId="36571"/>
    <cellStyle name="20% - Accent3 11 2 3 2 3 4" xfId="25388"/>
    <cellStyle name="20% - Accent3 11 2 3 2 3 5" xfId="43218"/>
    <cellStyle name="20% - Accent3 11 2 3 2 4" xfId="8188"/>
    <cellStyle name="20% - Accent3 11 2 3 2 4 2" xfId="27748"/>
    <cellStyle name="20% - Accent3 11 2 3 2 4 3" xfId="45568"/>
    <cellStyle name="20% - Accent3 11 2 3 2 5" xfId="14269"/>
    <cellStyle name="20% - Accent3 11 2 3 2 5 2" xfId="33698"/>
    <cellStyle name="20% - Accent3 11 2 3 2 6" xfId="19545"/>
    <cellStyle name="20% - Accent3 11 2 3 2 6 2" xfId="38869"/>
    <cellStyle name="20% - Accent3 11 2 3 2 7" xfId="22514"/>
    <cellStyle name="20% - Accent3 11 2 3 2 8" xfId="21029"/>
    <cellStyle name="20% - Accent3 11 2 3 2 9" xfId="40353"/>
    <cellStyle name="20% - Accent3 11 2 3 3" xfId="3689"/>
    <cellStyle name="20% - Accent3 11 2 3 3 2" xfId="9076"/>
    <cellStyle name="20% - Accent3 11 2 3 3 2 2" xfId="28634"/>
    <cellStyle name="20% - Accent3 11 2 3 3 2 3" xfId="46450"/>
    <cellStyle name="20% - Accent3 11 2 3 3 3" xfId="15195"/>
    <cellStyle name="20% - Accent3 11 2 3 3 3 2" xfId="34588"/>
    <cellStyle name="20% - Accent3 11 2 3 3 4" xfId="23405"/>
    <cellStyle name="20% - Accent3 11 2 3 3 5" xfId="41235"/>
    <cellStyle name="20% - Accent3 11 2 3 4" xfId="5104"/>
    <cellStyle name="20% - Accent3 11 2 3 4 2" xfId="10471"/>
    <cellStyle name="20% - Accent3 11 2 3 4 2 2" xfId="30029"/>
    <cellStyle name="20% - Accent3 11 2 3 4 2 3" xfId="47842"/>
    <cellStyle name="20% - Accent3 11 2 3 4 3" xfId="16594"/>
    <cellStyle name="20% - Accent3 11 2 3 4 3 2" xfId="35980"/>
    <cellStyle name="20% - Accent3 11 2 3 4 4" xfId="24797"/>
    <cellStyle name="20% - Accent3 11 2 3 4 5" xfId="42627"/>
    <cellStyle name="20% - Accent3 11 2 3 5" xfId="7442"/>
    <cellStyle name="20% - Accent3 11 2 3 5 2" xfId="27002"/>
    <cellStyle name="20% - Accent3 11 2 3 5 3" xfId="44826"/>
    <cellStyle name="20% - Accent3 11 2 3 6" xfId="13523"/>
    <cellStyle name="20% - Accent3 11 2 3 6 2" xfId="32956"/>
    <cellStyle name="20% - Accent3 11 2 3 7" xfId="18803"/>
    <cellStyle name="20% - Accent3 11 2 3 7 2" xfId="38127"/>
    <cellStyle name="20% - Accent3 11 2 3 8" xfId="21771"/>
    <cellStyle name="20% - Accent3 11 2 3 9" xfId="20287"/>
    <cellStyle name="20% - Accent3 11 2 4" xfId="1955"/>
    <cellStyle name="20% - Accent3 11 2 4 10" xfId="39917"/>
    <cellStyle name="20% - Accent3 11 2 4 2" xfId="2700"/>
    <cellStyle name="20% - Accent3 11 2 4 2 2" xfId="4722"/>
    <cellStyle name="20% - Accent3 11 2 4 2 2 2" xfId="10109"/>
    <cellStyle name="20% - Accent3 11 2 4 2 2 2 2" xfId="29667"/>
    <cellStyle name="20% - Accent3 11 2 4 2 2 2 3" xfId="47481"/>
    <cellStyle name="20% - Accent3 11 2 4 2 2 3" xfId="16228"/>
    <cellStyle name="20% - Accent3 11 2 4 2 2 3 2" xfId="35619"/>
    <cellStyle name="20% - Accent3 11 2 4 2 2 4" xfId="24436"/>
    <cellStyle name="20% - Accent3 11 2 4 2 2 5" xfId="42266"/>
    <cellStyle name="20% - Accent3 11 2 4 2 3" xfId="8495"/>
    <cellStyle name="20% - Accent3 11 2 4 2 3 2" xfId="28055"/>
    <cellStyle name="20% - Accent3 11 2 4 2 3 3" xfId="45874"/>
    <cellStyle name="20% - Accent3 11 2 4 2 4" xfId="14576"/>
    <cellStyle name="20% - Accent3 11 2 4 2 4 2" xfId="34004"/>
    <cellStyle name="20% - Accent3 11 2 4 2 5" xfId="19851"/>
    <cellStyle name="20% - Accent3 11 2 4 2 5 2" xfId="39175"/>
    <cellStyle name="20% - Accent3 11 2 4 2 6" xfId="22821"/>
    <cellStyle name="20% - Accent3 11 2 4 2 7" xfId="21335"/>
    <cellStyle name="20% - Accent3 11 2 4 2 8" xfId="40659"/>
    <cellStyle name="20% - Accent3 11 2 4 3" xfId="3992"/>
    <cellStyle name="20% - Accent3 11 2 4 3 2" xfId="9379"/>
    <cellStyle name="20% - Accent3 11 2 4 3 2 2" xfId="28937"/>
    <cellStyle name="20% - Accent3 11 2 4 3 2 3" xfId="46753"/>
    <cellStyle name="20% - Accent3 11 2 4 3 3" xfId="15498"/>
    <cellStyle name="20% - Accent3 11 2 4 3 3 2" xfId="34891"/>
    <cellStyle name="20% - Accent3 11 2 4 3 4" xfId="23708"/>
    <cellStyle name="20% - Accent3 11 2 4 3 5" xfId="41538"/>
    <cellStyle name="20% - Accent3 11 2 4 4" xfId="5538"/>
    <cellStyle name="20% - Accent3 11 2 4 4 2" xfId="10899"/>
    <cellStyle name="20% - Accent3 11 2 4 4 2 2" xfId="30457"/>
    <cellStyle name="20% - Accent3 11 2 4 4 2 3" xfId="48243"/>
    <cellStyle name="20% - Accent3 11 2 4 4 3" xfId="17022"/>
    <cellStyle name="20% - Accent3 11 2 4 4 3 2" xfId="36381"/>
    <cellStyle name="20% - Accent3 11 2 4 4 4" xfId="25198"/>
    <cellStyle name="20% - Accent3 11 2 4 4 5" xfId="43028"/>
    <cellStyle name="20% - Accent3 11 2 4 5" xfId="7750"/>
    <cellStyle name="20% - Accent3 11 2 4 5 2" xfId="27310"/>
    <cellStyle name="20% - Accent3 11 2 4 5 3" xfId="45132"/>
    <cellStyle name="20% - Accent3 11 2 4 6" xfId="13831"/>
    <cellStyle name="20% - Accent3 11 2 4 6 2" xfId="33262"/>
    <cellStyle name="20% - Accent3 11 2 4 7" xfId="19109"/>
    <cellStyle name="20% - Accent3 11 2 4 7 2" xfId="38433"/>
    <cellStyle name="20% - Accent3 11 2 4 8" xfId="22077"/>
    <cellStyle name="20% - Accent3 11 2 4 9" xfId="20593"/>
    <cellStyle name="20% - Accent3 11 2 5" xfId="2101"/>
    <cellStyle name="20% - Accent3 11 2 5 2" xfId="4137"/>
    <cellStyle name="20% - Accent3 11 2 5 2 2" xfId="9524"/>
    <cellStyle name="20% - Accent3 11 2 5 2 2 2" xfId="29082"/>
    <cellStyle name="20% - Accent3 11 2 5 2 2 3" xfId="46898"/>
    <cellStyle name="20% - Accent3 11 2 5 2 3" xfId="15643"/>
    <cellStyle name="20% - Accent3 11 2 5 2 3 2" xfId="35036"/>
    <cellStyle name="20% - Accent3 11 2 5 2 4" xfId="23853"/>
    <cellStyle name="20% - Accent3 11 2 5 2 5" xfId="41683"/>
    <cellStyle name="20% - Accent3 11 2 5 3" xfId="7896"/>
    <cellStyle name="20% - Accent3 11 2 5 3 2" xfId="27456"/>
    <cellStyle name="20% - Accent3 11 2 5 3 3" xfId="45277"/>
    <cellStyle name="20% - Accent3 11 2 5 4" xfId="13977"/>
    <cellStyle name="20% - Accent3 11 2 5 4 2" xfId="33407"/>
    <cellStyle name="20% - Accent3 11 2 5 5" xfId="19254"/>
    <cellStyle name="20% - Accent3 11 2 5 5 2" xfId="38578"/>
    <cellStyle name="20% - Accent3 11 2 5 6" xfId="22222"/>
    <cellStyle name="20% - Accent3 11 2 5 7" xfId="20738"/>
    <cellStyle name="20% - Accent3 11 2 5 8" xfId="40062"/>
    <cellStyle name="20% - Accent3 11 2 6" xfId="3129"/>
    <cellStyle name="20% - Accent3 11 2 6 2" xfId="8709"/>
    <cellStyle name="20% - Accent3 11 2 6 2 2" xfId="28269"/>
    <cellStyle name="20% - Accent3 11 2 6 2 3" xfId="46086"/>
    <cellStyle name="20% - Accent3 11 2 6 3" xfId="14800"/>
    <cellStyle name="20% - Accent3 11 2 6 3 2" xfId="34220"/>
    <cellStyle name="20% - Accent3 11 2 6 4" xfId="23037"/>
    <cellStyle name="20% - Accent3 11 2 6 5" xfId="40871"/>
    <cellStyle name="20% - Accent3 11 2 7" xfId="4897"/>
    <cellStyle name="20% - Accent3 11 2 7 2" xfId="10281"/>
    <cellStyle name="20% - Accent3 11 2 7 2 2" xfId="29839"/>
    <cellStyle name="20% - Accent3 11 2 7 2 3" xfId="47652"/>
    <cellStyle name="20% - Accent3 11 2 7 3" xfId="16403"/>
    <cellStyle name="20% - Accent3 11 2 7 3 2" xfId="35790"/>
    <cellStyle name="20% - Accent3 11 2 7 4" xfId="24607"/>
    <cellStyle name="20% - Accent3 11 2 7 5" xfId="42437"/>
    <cellStyle name="20% - Accent3 11 2 8" xfId="6224"/>
    <cellStyle name="20% - Accent3 11 2 8 2" xfId="11585"/>
    <cellStyle name="20% - Accent3 11 2 8 2 2" xfId="31143"/>
    <cellStyle name="20% - Accent3 11 2 8 2 3" xfId="48928"/>
    <cellStyle name="20% - Accent3 11 2 8 3" xfId="17708"/>
    <cellStyle name="20% - Accent3 11 2 8 3 2" xfId="37066"/>
    <cellStyle name="20% - Accent3 11 2 8 4" xfId="25883"/>
    <cellStyle name="20% - Accent3 11 2 8 5" xfId="43713"/>
    <cellStyle name="20% - Accent3 11 2 9" xfId="6628"/>
    <cellStyle name="20% - Accent3 11 2 9 2" xfId="11989"/>
    <cellStyle name="20% - Accent3 11 2 9 2 2" xfId="31547"/>
    <cellStyle name="20% - Accent3 11 2 9 2 3" xfId="49332"/>
    <cellStyle name="20% - Accent3 11 2 9 3" xfId="18112"/>
    <cellStyle name="20% - Accent3 11 2 9 3 2" xfId="37470"/>
    <cellStyle name="20% - Accent3 11 2 9 4" xfId="26287"/>
    <cellStyle name="20% - Accent3 11 2 9 5" xfId="44117"/>
    <cellStyle name="20% - Accent3 11 3" xfId="1436"/>
    <cellStyle name="20% - Accent3 11 3 10" xfId="12813"/>
    <cellStyle name="20% - Accent3 11 3 10 2" xfId="32369"/>
    <cellStyle name="20% - Accent3 11 3 10 3" xfId="50108"/>
    <cellStyle name="20% - Accent3 11 3 11" xfId="13315"/>
    <cellStyle name="20% - Accent3 11 3 11 2" xfId="32752"/>
    <cellStyle name="20% - Accent3 11 3 12" xfId="18597"/>
    <cellStyle name="20% - Accent3 11 3 12 2" xfId="37923"/>
    <cellStyle name="20% - Accent3 11 3 13" xfId="21567"/>
    <cellStyle name="20% - Accent3 11 3 14" xfId="20083"/>
    <cellStyle name="20% - Accent3 11 3 15" xfId="39407"/>
    <cellStyle name="20% - Accent3 11 3 2" xfId="1734"/>
    <cellStyle name="20% - Accent3 11 3 2 10" xfId="39698"/>
    <cellStyle name="20% - Accent3 11 3 2 2" xfId="2480"/>
    <cellStyle name="20% - Accent3 11 3 2 2 2" xfId="4503"/>
    <cellStyle name="20% - Accent3 11 3 2 2 2 2" xfId="9890"/>
    <cellStyle name="20% - Accent3 11 3 2 2 2 2 2" xfId="29448"/>
    <cellStyle name="20% - Accent3 11 3 2 2 2 2 3" xfId="47263"/>
    <cellStyle name="20% - Accent3 11 3 2 2 2 3" xfId="16009"/>
    <cellStyle name="20% - Accent3 11 3 2 2 2 3 2" xfId="35401"/>
    <cellStyle name="20% - Accent3 11 3 2 2 2 4" xfId="24218"/>
    <cellStyle name="20% - Accent3 11 3 2 2 2 5" xfId="42048"/>
    <cellStyle name="20% - Accent3 11 3 2 2 3" xfId="8275"/>
    <cellStyle name="20% - Accent3 11 3 2 2 3 2" xfId="27835"/>
    <cellStyle name="20% - Accent3 11 3 2 2 3 3" xfId="45655"/>
    <cellStyle name="20% - Accent3 11 3 2 2 4" xfId="14356"/>
    <cellStyle name="20% - Accent3 11 3 2 2 4 2" xfId="33785"/>
    <cellStyle name="20% - Accent3 11 3 2 2 5" xfId="19632"/>
    <cellStyle name="20% - Accent3 11 3 2 2 5 2" xfId="38956"/>
    <cellStyle name="20% - Accent3 11 3 2 2 6" xfId="22601"/>
    <cellStyle name="20% - Accent3 11 3 2 2 7" xfId="21116"/>
    <cellStyle name="20% - Accent3 11 3 2 2 8" xfId="40440"/>
    <cellStyle name="20% - Accent3 11 3 2 3" xfId="3774"/>
    <cellStyle name="20% - Accent3 11 3 2 3 2" xfId="9161"/>
    <cellStyle name="20% - Accent3 11 3 2 3 2 2" xfId="28719"/>
    <cellStyle name="20% - Accent3 11 3 2 3 2 3" xfId="46535"/>
    <cellStyle name="20% - Accent3 11 3 2 3 3" xfId="15280"/>
    <cellStyle name="20% - Accent3 11 3 2 3 3 2" xfId="34673"/>
    <cellStyle name="20% - Accent3 11 3 2 3 4" xfId="23490"/>
    <cellStyle name="20% - Accent3 11 3 2 3 5" xfId="41320"/>
    <cellStyle name="20% - Accent3 11 3 2 4" xfId="5882"/>
    <cellStyle name="20% - Accent3 11 3 2 4 2" xfId="11243"/>
    <cellStyle name="20% - Accent3 11 3 2 4 2 2" xfId="30801"/>
    <cellStyle name="20% - Accent3 11 3 2 4 2 3" xfId="48587"/>
    <cellStyle name="20% - Accent3 11 3 2 4 3" xfId="17366"/>
    <cellStyle name="20% - Accent3 11 3 2 4 3 2" xfId="36725"/>
    <cellStyle name="20% - Accent3 11 3 2 4 4" xfId="25542"/>
    <cellStyle name="20% - Accent3 11 3 2 4 5" xfId="43372"/>
    <cellStyle name="20% - Accent3 11 3 2 5" xfId="7529"/>
    <cellStyle name="20% - Accent3 11 3 2 5 2" xfId="27089"/>
    <cellStyle name="20% - Accent3 11 3 2 5 3" xfId="44913"/>
    <cellStyle name="20% - Accent3 11 3 2 6" xfId="13610"/>
    <cellStyle name="20% - Accent3 11 3 2 6 2" xfId="33043"/>
    <cellStyle name="20% - Accent3 11 3 2 7" xfId="18890"/>
    <cellStyle name="20% - Accent3 11 3 2 7 2" xfId="38214"/>
    <cellStyle name="20% - Accent3 11 3 2 8" xfId="21858"/>
    <cellStyle name="20% - Accent3 11 3 2 9" xfId="20374"/>
    <cellStyle name="20% - Accent3 11 3 3" xfId="2188"/>
    <cellStyle name="20% - Accent3 11 3 3 2" xfId="4224"/>
    <cellStyle name="20% - Accent3 11 3 3 2 2" xfId="9611"/>
    <cellStyle name="20% - Accent3 11 3 3 2 2 2" xfId="29169"/>
    <cellStyle name="20% - Accent3 11 3 3 2 2 3" xfId="46985"/>
    <cellStyle name="20% - Accent3 11 3 3 2 3" xfId="15730"/>
    <cellStyle name="20% - Accent3 11 3 3 2 3 2" xfId="35123"/>
    <cellStyle name="20% - Accent3 11 3 3 2 4" xfId="23940"/>
    <cellStyle name="20% - Accent3 11 3 3 2 5" xfId="41770"/>
    <cellStyle name="20% - Accent3 11 3 3 3" xfId="7983"/>
    <cellStyle name="20% - Accent3 11 3 3 3 2" xfId="27543"/>
    <cellStyle name="20% - Accent3 11 3 3 3 3" xfId="45364"/>
    <cellStyle name="20% - Accent3 11 3 3 4" xfId="14064"/>
    <cellStyle name="20% - Accent3 11 3 3 4 2" xfId="33494"/>
    <cellStyle name="20% - Accent3 11 3 3 5" xfId="19341"/>
    <cellStyle name="20% - Accent3 11 3 3 5 2" xfId="38665"/>
    <cellStyle name="20% - Accent3 11 3 3 6" xfId="22309"/>
    <cellStyle name="20% - Accent3 11 3 3 7" xfId="20825"/>
    <cellStyle name="20% - Accent3 11 3 3 8" xfId="40149"/>
    <cellStyle name="20% - Accent3 11 3 4" xfId="3362"/>
    <cellStyle name="20% - Accent3 11 3 4 2" xfId="8854"/>
    <cellStyle name="20% - Accent3 11 3 4 2 2" xfId="28414"/>
    <cellStyle name="20% - Accent3 11 3 4 2 3" xfId="46231"/>
    <cellStyle name="20% - Accent3 11 3 4 3" xfId="14956"/>
    <cellStyle name="20% - Accent3 11 3 4 3 2" xfId="34369"/>
    <cellStyle name="20% - Accent3 11 3 4 4" xfId="23186"/>
    <cellStyle name="20% - Accent3 11 3 4 5" xfId="41016"/>
    <cellStyle name="20% - Accent3 11 3 5" xfId="5273"/>
    <cellStyle name="20% - Accent3 11 3 5 2" xfId="10639"/>
    <cellStyle name="20% - Accent3 11 3 5 2 2" xfId="30197"/>
    <cellStyle name="20% - Accent3 11 3 5 2 3" xfId="47996"/>
    <cellStyle name="20% - Accent3 11 3 5 3" xfId="16762"/>
    <cellStyle name="20% - Accent3 11 3 5 3 2" xfId="36134"/>
    <cellStyle name="20% - Accent3 11 3 5 4" xfId="24951"/>
    <cellStyle name="20% - Accent3 11 3 5 5" xfId="42781"/>
    <cellStyle name="20% - Accent3 11 3 6" xfId="6369"/>
    <cellStyle name="20% - Accent3 11 3 6 2" xfId="11730"/>
    <cellStyle name="20% - Accent3 11 3 6 2 2" xfId="31288"/>
    <cellStyle name="20% - Accent3 11 3 6 2 3" xfId="49073"/>
    <cellStyle name="20% - Accent3 11 3 6 3" xfId="17853"/>
    <cellStyle name="20% - Accent3 11 3 6 3 2" xfId="37211"/>
    <cellStyle name="20% - Accent3 11 3 6 4" xfId="26028"/>
    <cellStyle name="20% - Accent3 11 3 6 5" xfId="43858"/>
    <cellStyle name="20% - Accent3 11 3 7" xfId="6773"/>
    <cellStyle name="20% - Accent3 11 3 7 2" xfId="12134"/>
    <cellStyle name="20% - Accent3 11 3 7 2 2" xfId="31692"/>
    <cellStyle name="20% - Accent3 11 3 7 2 3" xfId="49477"/>
    <cellStyle name="20% - Accent3 11 3 7 3" xfId="18257"/>
    <cellStyle name="20% - Accent3 11 3 7 3 2" xfId="37615"/>
    <cellStyle name="20% - Accent3 11 3 7 4" xfId="26432"/>
    <cellStyle name="20% - Accent3 11 3 7 5" xfId="44262"/>
    <cellStyle name="20% - Accent3 11 3 8" xfId="7237"/>
    <cellStyle name="20% - Accent3 11 3 8 2" xfId="26797"/>
    <cellStyle name="20% - Accent3 11 3 8 3" xfId="44622"/>
    <cellStyle name="20% - Accent3 11 3 9" xfId="12457"/>
    <cellStyle name="20% - Accent3 11 3 9 2" xfId="32014"/>
    <cellStyle name="20% - Accent3 11 3 9 3" xfId="49798"/>
    <cellStyle name="20% - Accent3 11 4" xfId="1589"/>
    <cellStyle name="20% - Accent3 11 4 10" xfId="39553"/>
    <cellStyle name="20% - Accent3 11 4 2" xfId="2335"/>
    <cellStyle name="20% - Accent3 11 4 2 2" xfId="4358"/>
    <cellStyle name="20% - Accent3 11 4 2 2 2" xfId="9745"/>
    <cellStyle name="20% - Accent3 11 4 2 2 2 2" xfId="29303"/>
    <cellStyle name="20% - Accent3 11 4 2 2 2 3" xfId="47118"/>
    <cellStyle name="20% - Accent3 11 4 2 2 3" xfId="15864"/>
    <cellStyle name="20% - Accent3 11 4 2 2 3 2" xfId="35256"/>
    <cellStyle name="20% - Accent3 11 4 2 2 4" xfId="24073"/>
    <cellStyle name="20% - Accent3 11 4 2 2 5" xfId="41903"/>
    <cellStyle name="20% - Accent3 11 4 2 3" xfId="5670"/>
    <cellStyle name="20% - Accent3 11 4 2 3 2" xfId="11031"/>
    <cellStyle name="20% - Accent3 11 4 2 3 2 2" xfId="30589"/>
    <cellStyle name="20% - Accent3 11 4 2 3 2 3" xfId="48375"/>
    <cellStyle name="20% - Accent3 11 4 2 3 3" xfId="17154"/>
    <cellStyle name="20% - Accent3 11 4 2 3 3 2" xfId="36513"/>
    <cellStyle name="20% - Accent3 11 4 2 3 4" xfId="25330"/>
    <cellStyle name="20% - Accent3 11 4 2 3 5" xfId="43160"/>
    <cellStyle name="20% - Accent3 11 4 2 4" xfId="8130"/>
    <cellStyle name="20% - Accent3 11 4 2 4 2" xfId="27690"/>
    <cellStyle name="20% - Accent3 11 4 2 4 3" xfId="45510"/>
    <cellStyle name="20% - Accent3 11 4 2 5" xfId="14211"/>
    <cellStyle name="20% - Accent3 11 4 2 5 2" xfId="33640"/>
    <cellStyle name="20% - Accent3 11 4 2 6" xfId="19487"/>
    <cellStyle name="20% - Accent3 11 4 2 6 2" xfId="38811"/>
    <cellStyle name="20% - Accent3 11 4 2 7" xfId="22456"/>
    <cellStyle name="20% - Accent3 11 4 2 8" xfId="20971"/>
    <cellStyle name="20% - Accent3 11 4 2 9" xfId="40295"/>
    <cellStyle name="20% - Accent3 11 4 3" xfId="3631"/>
    <cellStyle name="20% - Accent3 11 4 3 2" xfId="9018"/>
    <cellStyle name="20% - Accent3 11 4 3 2 2" xfId="28576"/>
    <cellStyle name="20% - Accent3 11 4 3 2 3" xfId="46392"/>
    <cellStyle name="20% - Accent3 11 4 3 3" xfId="15137"/>
    <cellStyle name="20% - Accent3 11 4 3 3 2" xfId="34530"/>
    <cellStyle name="20% - Accent3 11 4 3 4" xfId="23347"/>
    <cellStyle name="20% - Accent3 11 4 3 5" xfId="41177"/>
    <cellStyle name="20% - Accent3 11 4 4" xfId="5046"/>
    <cellStyle name="20% - Accent3 11 4 4 2" xfId="10413"/>
    <cellStyle name="20% - Accent3 11 4 4 2 2" xfId="29971"/>
    <cellStyle name="20% - Accent3 11 4 4 2 3" xfId="47784"/>
    <cellStyle name="20% - Accent3 11 4 4 3" xfId="16536"/>
    <cellStyle name="20% - Accent3 11 4 4 3 2" xfId="35922"/>
    <cellStyle name="20% - Accent3 11 4 4 4" xfId="24739"/>
    <cellStyle name="20% - Accent3 11 4 4 5" xfId="42569"/>
    <cellStyle name="20% - Accent3 11 4 5" xfId="7384"/>
    <cellStyle name="20% - Accent3 11 4 5 2" xfId="26944"/>
    <cellStyle name="20% - Accent3 11 4 5 3" xfId="44768"/>
    <cellStyle name="20% - Accent3 11 4 6" xfId="13465"/>
    <cellStyle name="20% - Accent3 11 4 6 2" xfId="32898"/>
    <cellStyle name="20% - Accent3 11 4 7" xfId="18745"/>
    <cellStyle name="20% - Accent3 11 4 7 2" xfId="38069"/>
    <cellStyle name="20% - Accent3 11 4 8" xfId="21713"/>
    <cellStyle name="20% - Accent3 11 4 9" xfId="20229"/>
    <cellStyle name="20% - Accent3 11 5" xfId="1896"/>
    <cellStyle name="20% - Accent3 11 5 10" xfId="39859"/>
    <cellStyle name="20% - Accent3 11 5 2" xfId="2642"/>
    <cellStyle name="20% - Accent3 11 5 2 2" xfId="4664"/>
    <cellStyle name="20% - Accent3 11 5 2 2 2" xfId="10051"/>
    <cellStyle name="20% - Accent3 11 5 2 2 2 2" xfId="29609"/>
    <cellStyle name="20% - Accent3 11 5 2 2 2 3" xfId="47423"/>
    <cellStyle name="20% - Accent3 11 5 2 2 3" xfId="16170"/>
    <cellStyle name="20% - Accent3 11 5 2 2 3 2" xfId="35561"/>
    <cellStyle name="20% - Accent3 11 5 2 2 4" xfId="24378"/>
    <cellStyle name="20% - Accent3 11 5 2 2 5" xfId="42208"/>
    <cellStyle name="20% - Accent3 11 5 2 3" xfId="8437"/>
    <cellStyle name="20% - Accent3 11 5 2 3 2" xfId="27997"/>
    <cellStyle name="20% - Accent3 11 5 2 3 3" xfId="45816"/>
    <cellStyle name="20% - Accent3 11 5 2 4" xfId="14518"/>
    <cellStyle name="20% - Accent3 11 5 2 4 2" xfId="33946"/>
    <cellStyle name="20% - Accent3 11 5 2 5" xfId="19793"/>
    <cellStyle name="20% - Accent3 11 5 2 5 2" xfId="39117"/>
    <cellStyle name="20% - Accent3 11 5 2 6" xfId="22763"/>
    <cellStyle name="20% - Accent3 11 5 2 7" xfId="21277"/>
    <cellStyle name="20% - Accent3 11 5 2 8" xfId="40601"/>
    <cellStyle name="20% - Accent3 11 5 3" xfId="3934"/>
    <cellStyle name="20% - Accent3 11 5 3 2" xfId="9321"/>
    <cellStyle name="20% - Accent3 11 5 3 2 2" xfId="28879"/>
    <cellStyle name="20% - Accent3 11 5 3 2 3" xfId="46695"/>
    <cellStyle name="20% - Accent3 11 5 3 3" xfId="15440"/>
    <cellStyle name="20% - Accent3 11 5 3 3 2" xfId="34833"/>
    <cellStyle name="20% - Accent3 11 5 3 4" xfId="23650"/>
    <cellStyle name="20% - Accent3 11 5 3 5" xfId="41480"/>
    <cellStyle name="20% - Accent3 11 5 4" xfId="5480"/>
    <cellStyle name="20% - Accent3 11 5 4 2" xfId="10841"/>
    <cellStyle name="20% - Accent3 11 5 4 2 2" xfId="30399"/>
    <cellStyle name="20% - Accent3 11 5 4 2 3" xfId="48185"/>
    <cellStyle name="20% - Accent3 11 5 4 3" xfId="16964"/>
    <cellStyle name="20% - Accent3 11 5 4 3 2" xfId="36323"/>
    <cellStyle name="20% - Accent3 11 5 4 4" xfId="25140"/>
    <cellStyle name="20% - Accent3 11 5 4 5" xfId="42970"/>
    <cellStyle name="20% - Accent3 11 5 5" xfId="7691"/>
    <cellStyle name="20% - Accent3 11 5 5 2" xfId="27251"/>
    <cellStyle name="20% - Accent3 11 5 5 3" xfId="45074"/>
    <cellStyle name="20% - Accent3 11 5 6" xfId="13772"/>
    <cellStyle name="20% - Accent3 11 5 6 2" xfId="33204"/>
    <cellStyle name="20% - Accent3 11 5 7" xfId="19051"/>
    <cellStyle name="20% - Accent3 11 5 7 2" xfId="38375"/>
    <cellStyle name="20% - Accent3 11 5 8" xfId="22019"/>
    <cellStyle name="20% - Accent3 11 5 9" xfId="20535"/>
    <cellStyle name="20% - Accent3 11 6" xfId="2043"/>
    <cellStyle name="20% - Accent3 11 6 2" xfId="4079"/>
    <cellStyle name="20% - Accent3 11 6 2 2" xfId="9466"/>
    <cellStyle name="20% - Accent3 11 6 2 2 2" xfId="29024"/>
    <cellStyle name="20% - Accent3 11 6 2 2 3" xfId="46840"/>
    <cellStyle name="20% - Accent3 11 6 2 3" xfId="15585"/>
    <cellStyle name="20% - Accent3 11 6 2 3 2" xfId="34978"/>
    <cellStyle name="20% - Accent3 11 6 2 4" xfId="23795"/>
    <cellStyle name="20% - Accent3 11 6 2 5" xfId="41625"/>
    <cellStyle name="20% - Accent3 11 6 3" xfId="7838"/>
    <cellStyle name="20% - Accent3 11 6 3 2" xfId="27398"/>
    <cellStyle name="20% - Accent3 11 6 3 3" xfId="45219"/>
    <cellStyle name="20% - Accent3 11 6 4" xfId="13919"/>
    <cellStyle name="20% - Accent3 11 6 4 2" xfId="33349"/>
    <cellStyle name="20% - Accent3 11 6 5" xfId="19196"/>
    <cellStyle name="20% - Accent3 11 6 5 2" xfId="38520"/>
    <cellStyle name="20% - Accent3 11 6 6" xfId="22164"/>
    <cellStyle name="20% - Accent3 11 6 7" xfId="20680"/>
    <cellStyle name="20% - Accent3 11 6 8" xfId="40004"/>
    <cellStyle name="20% - Accent3 11 7" xfId="3071"/>
    <cellStyle name="20% - Accent3 11 7 2" xfId="8651"/>
    <cellStyle name="20% - Accent3 11 7 2 2" xfId="28211"/>
    <cellStyle name="20% - Accent3 11 7 2 3" xfId="46028"/>
    <cellStyle name="20% - Accent3 11 7 3" xfId="14742"/>
    <cellStyle name="20% - Accent3 11 7 3 2" xfId="34162"/>
    <cellStyle name="20% - Accent3 11 7 4" xfId="22979"/>
    <cellStyle name="20% - Accent3 11 7 5" xfId="40813"/>
    <cellStyle name="20% - Accent3 11 8" xfId="4837"/>
    <cellStyle name="20% - Accent3 11 8 2" xfId="10221"/>
    <cellStyle name="20% - Accent3 11 8 2 2" xfId="29779"/>
    <cellStyle name="20% - Accent3 11 8 2 3" xfId="47593"/>
    <cellStyle name="20% - Accent3 11 8 3" xfId="16343"/>
    <cellStyle name="20% - Accent3 11 8 3 2" xfId="35731"/>
    <cellStyle name="20% - Accent3 11 8 4" xfId="24548"/>
    <cellStyle name="20% - Accent3 11 8 5" xfId="42378"/>
    <cellStyle name="20% - Accent3 11 9" xfId="6166"/>
    <cellStyle name="20% - Accent3 11 9 2" xfId="11527"/>
    <cellStyle name="20% - Accent3 11 9 2 2" xfId="31085"/>
    <cellStyle name="20% - Accent3 11 9 2 3" xfId="48870"/>
    <cellStyle name="20% - Accent3 11 9 3" xfId="17650"/>
    <cellStyle name="20% - Accent3 11 9 3 2" xfId="37008"/>
    <cellStyle name="20% - Accent3 11 9 4" xfId="25825"/>
    <cellStyle name="20% - Accent3 11 9 5" xfId="43655"/>
    <cellStyle name="20% - Accent3 12" xfId="1167"/>
    <cellStyle name="20% - Accent3 13" xfId="1280"/>
    <cellStyle name="20% - Accent3 13 10" xfId="7177"/>
    <cellStyle name="20% - Accent3 13 10 2" xfId="26737"/>
    <cellStyle name="20% - Accent3 13 10 3" xfId="44562"/>
    <cellStyle name="20% - Accent3 13 11" xfId="12385"/>
    <cellStyle name="20% - Accent3 13 11 2" xfId="31943"/>
    <cellStyle name="20% - Accent3 13 11 3" xfId="49727"/>
    <cellStyle name="20% - Accent3 13 12" xfId="12740"/>
    <cellStyle name="20% - Accent3 13 12 2" xfId="32296"/>
    <cellStyle name="20% - Accent3 13 12 3" xfId="50037"/>
    <cellStyle name="20% - Accent3 13 13" xfId="13193"/>
    <cellStyle name="20% - Accent3 13 13 2" xfId="32692"/>
    <cellStyle name="20% - Accent3 13 14" xfId="18505"/>
    <cellStyle name="20% - Accent3 13 14 2" xfId="37863"/>
    <cellStyle name="20% - Accent3 13 15" xfId="21507"/>
    <cellStyle name="20% - Accent3 13 16" xfId="20023"/>
    <cellStyle name="20% - Accent3 13 17" xfId="39347"/>
    <cellStyle name="20% - Accent3 13 2" xfId="1527"/>
    <cellStyle name="20% - Accent3 13 2 10" xfId="12898"/>
    <cellStyle name="20% - Accent3 13 2 10 2" xfId="32454"/>
    <cellStyle name="20% - Accent3 13 2 10 3" xfId="50193"/>
    <cellStyle name="20% - Accent3 13 2 11" xfId="13404"/>
    <cellStyle name="20% - Accent3 13 2 11 2" xfId="32837"/>
    <cellStyle name="20% - Accent3 13 2 12" xfId="18684"/>
    <cellStyle name="20% - Accent3 13 2 12 2" xfId="38008"/>
    <cellStyle name="20% - Accent3 13 2 13" xfId="21652"/>
    <cellStyle name="20% - Accent3 13 2 14" xfId="20168"/>
    <cellStyle name="20% - Accent3 13 2 15" xfId="39492"/>
    <cellStyle name="20% - Accent3 13 2 2" xfId="1820"/>
    <cellStyle name="20% - Accent3 13 2 2 10" xfId="39783"/>
    <cellStyle name="20% - Accent3 13 2 2 2" xfId="2566"/>
    <cellStyle name="20% - Accent3 13 2 2 2 2" xfId="4589"/>
    <cellStyle name="20% - Accent3 13 2 2 2 2 2" xfId="9976"/>
    <cellStyle name="20% - Accent3 13 2 2 2 2 2 2" xfId="29534"/>
    <cellStyle name="20% - Accent3 13 2 2 2 2 2 3" xfId="47348"/>
    <cellStyle name="20% - Accent3 13 2 2 2 2 3" xfId="16095"/>
    <cellStyle name="20% - Accent3 13 2 2 2 2 3 2" xfId="35486"/>
    <cellStyle name="20% - Accent3 13 2 2 2 2 4" xfId="24303"/>
    <cellStyle name="20% - Accent3 13 2 2 2 2 5" xfId="42133"/>
    <cellStyle name="20% - Accent3 13 2 2 2 3" xfId="8361"/>
    <cellStyle name="20% - Accent3 13 2 2 2 3 2" xfId="27921"/>
    <cellStyle name="20% - Accent3 13 2 2 2 3 3" xfId="45740"/>
    <cellStyle name="20% - Accent3 13 2 2 2 4" xfId="14442"/>
    <cellStyle name="20% - Accent3 13 2 2 2 4 2" xfId="33870"/>
    <cellStyle name="20% - Accent3 13 2 2 2 5" xfId="19717"/>
    <cellStyle name="20% - Accent3 13 2 2 2 5 2" xfId="39041"/>
    <cellStyle name="20% - Accent3 13 2 2 2 6" xfId="22687"/>
    <cellStyle name="20% - Accent3 13 2 2 2 7" xfId="21201"/>
    <cellStyle name="20% - Accent3 13 2 2 2 8" xfId="40525"/>
    <cellStyle name="20% - Accent3 13 2 2 3" xfId="3859"/>
    <cellStyle name="20% - Accent3 13 2 2 3 2" xfId="9246"/>
    <cellStyle name="20% - Accent3 13 2 2 3 2 2" xfId="28804"/>
    <cellStyle name="20% - Accent3 13 2 2 3 2 3" xfId="46620"/>
    <cellStyle name="20% - Accent3 13 2 2 3 3" xfId="15365"/>
    <cellStyle name="20% - Accent3 13 2 2 3 3 2" xfId="34758"/>
    <cellStyle name="20% - Accent3 13 2 2 3 4" xfId="23575"/>
    <cellStyle name="20% - Accent3 13 2 2 3 5" xfId="41405"/>
    <cellStyle name="20% - Accent3 13 2 2 4" xfId="5967"/>
    <cellStyle name="20% - Accent3 13 2 2 4 2" xfId="11328"/>
    <cellStyle name="20% - Accent3 13 2 2 4 2 2" xfId="30886"/>
    <cellStyle name="20% - Accent3 13 2 2 4 2 3" xfId="48672"/>
    <cellStyle name="20% - Accent3 13 2 2 4 3" xfId="17451"/>
    <cellStyle name="20% - Accent3 13 2 2 4 3 2" xfId="36810"/>
    <cellStyle name="20% - Accent3 13 2 2 4 4" xfId="25627"/>
    <cellStyle name="20% - Accent3 13 2 2 4 5" xfId="43457"/>
    <cellStyle name="20% - Accent3 13 2 2 5" xfId="7615"/>
    <cellStyle name="20% - Accent3 13 2 2 5 2" xfId="27175"/>
    <cellStyle name="20% - Accent3 13 2 2 5 3" xfId="44998"/>
    <cellStyle name="20% - Accent3 13 2 2 6" xfId="13696"/>
    <cellStyle name="20% - Accent3 13 2 2 6 2" xfId="33128"/>
    <cellStyle name="20% - Accent3 13 2 2 7" xfId="18975"/>
    <cellStyle name="20% - Accent3 13 2 2 7 2" xfId="38299"/>
    <cellStyle name="20% - Accent3 13 2 2 8" xfId="21943"/>
    <cellStyle name="20% - Accent3 13 2 2 9" xfId="20459"/>
    <cellStyle name="20% - Accent3 13 2 3" xfId="2274"/>
    <cellStyle name="20% - Accent3 13 2 3 2" xfId="4310"/>
    <cellStyle name="20% - Accent3 13 2 3 2 2" xfId="9697"/>
    <cellStyle name="20% - Accent3 13 2 3 2 2 2" xfId="29255"/>
    <cellStyle name="20% - Accent3 13 2 3 2 2 3" xfId="47070"/>
    <cellStyle name="20% - Accent3 13 2 3 2 3" xfId="15816"/>
    <cellStyle name="20% - Accent3 13 2 3 2 3 2" xfId="35208"/>
    <cellStyle name="20% - Accent3 13 2 3 2 4" xfId="24025"/>
    <cellStyle name="20% - Accent3 13 2 3 2 5" xfId="41855"/>
    <cellStyle name="20% - Accent3 13 2 3 3" xfId="8069"/>
    <cellStyle name="20% - Accent3 13 2 3 3 2" xfId="27629"/>
    <cellStyle name="20% - Accent3 13 2 3 3 3" xfId="45449"/>
    <cellStyle name="20% - Accent3 13 2 3 4" xfId="14150"/>
    <cellStyle name="20% - Accent3 13 2 3 4 2" xfId="33579"/>
    <cellStyle name="20% - Accent3 13 2 3 5" xfId="19426"/>
    <cellStyle name="20% - Accent3 13 2 3 5 2" xfId="38750"/>
    <cellStyle name="20% - Accent3 13 2 3 6" xfId="22395"/>
    <cellStyle name="20% - Accent3 13 2 3 7" xfId="20910"/>
    <cellStyle name="20% - Accent3 13 2 3 8" xfId="40234"/>
    <cellStyle name="20% - Accent3 13 2 4" xfId="3447"/>
    <cellStyle name="20% - Accent3 13 2 4 2" xfId="8939"/>
    <cellStyle name="20% - Accent3 13 2 4 2 2" xfId="28499"/>
    <cellStyle name="20% - Accent3 13 2 4 2 3" xfId="46316"/>
    <cellStyle name="20% - Accent3 13 2 4 3" xfId="15041"/>
    <cellStyle name="20% - Accent3 13 2 4 3 2" xfId="34454"/>
    <cellStyle name="20% - Accent3 13 2 4 4" xfId="23271"/>
    <cellStyle name="20% - Accent3 13 2 4 5" xfId="41101"/>
    <cellStyle name="20% - Accent3 13 2 5" xfId="5358"/>
    <cellStyle name="20% - Accent3 13 2 5 2" xfId="10724"/>
    <cellStyle name="20% - Accent3 13 2 5 2 2" xfId="30282"/>
    <cellStyle name="20% - Accent3 13 2 5 2 3" xfId="48081"/>
    <cellStyle name="20% - Accent3 13 2 5 3" xfId="16847"/>
    <cellStyle name="20% - Accent3 13 2 5 3 2" xfId="36219"/>
    <cellStyle name="20% - Accent3 13 2 5 4" xfId="25036"/>
    <cellStyle name="20% - Accent3 13 2 5 5" xfId="42866"/>
    <cellStyle name="20% - Accent3 13 2 6" xfId="6454"/>
    <cellStyle name="20% - Accent3 13 2 6 2" xfId="11815"/>
    <cellStyle name="20% - Accent3 13 2 6 2 2" xfId="31373"/>
    <cellStyle name="20% - Accent3 13 2 6 2 3" xfId="49158"/>
    <cellStyle name="20% - Accent3 13 2 6 3" xfId="17938"/>
    <cellStyle name="20% - Accent3 13 2 6 3 2" xfId="37296"/>
    <cellStyle name="20% - Accent3 13 2 6 4" xfId="26113"/>
    <cellStyle name="20% - Accent3 13 2 6 5" xfId="43943"/>
    <cellStyle name="20% - Accent3 13 2 7" xfId="6858"/>
    <cellStyle name="20% - Accent3 13 2 7 2" xfId="12219"/>
    <cellStyle name="20% - Accent3 13 2 7 2 2" xfId="31777"/>
    <cellStyle name="20% - Accent3 13 2 7 2 3" xfId="49562"/>
    <cellStyle name="20% - Accent3 13 2 7 3" xfId="18342"/>
    <cellStyle name="20% - Accent3 13 2 7 3 2" xfId="37700"/>
    <cellStyle name="20% - Accent3 13 2 7 4" xfId="26517"/>
    <cellStyle name="20% - Accent3 13 2 7 5" xfId="44347"/>
    <cellStyle name="20% - Accent3 13 2 8" xfId="7323"/>
    <cellStyle name="20% - Accent3 13 2 8 2" xfId="26883"/>
    <cellStyle name="20% - Accent3 13 2 8 3" xfId="44707"/>
    <cellStyle name="20% - Accent3 13 2 9" xfId="12542"/>
    <cellStyle name="20% - Accent3 13 2 9 2" xfId="32099"/>
    <cellStyle name="20% - Accent3 13 2 9 3" xfId="49883"/>
    <cellStyle name="20% - Accent3 13 3" xfId="1674"/>
    <cellStyle name="20% - Accent3 13 3 10" xfId="39638"/>
    <cellStyle name="20% - Accent3 13 3 2" xfId="2420"/>
    <cellStyle name="20% - Accent3 13 3 2 2" xfId="4443"/>
    <cellStyle name="20% - Accent3 13 3 2 2 2" xfId="9830"/>
    <cellStyle name="20% - Accent3 13 3 2 2 2 2" xfId="29388"/>
    <cellStyle name="20% - Accent3 13 3 2 2 2 3" xfId="47203"/>
    <cellStyle name="20% - Accent3 13 3 2 2 3" xfId="15949"/>
    <cellStyle name="20% - Accent3 13 3 2 2 3 2" xfId="35341"/>
    <cellStyle name="20% - Accent3 13 3 2 2 4" xfId="24158"/>
    <cellStyle name="20% - Accent3 13 3 2 2 5" xfId="41988"/>
    <cellStyle name="20% - Accent3 13 3 2 3" xfId="5755"/>
    <cellStyle name="20% - Accent3 13 3 2 3 2" xfId="11116"/>
    <cellStyle name="20% - Accent3 13 3 2 3 2 2" xfId="30674"/>
    <cellStyle name="20% - Accent3 13 3 2 3 2 3" xfId="48460"/>
    <cellStyle name="20% - Accent3 13 3 2 3 3" xfId="17239"/>
    <cellStyle name="20% - Accent3 13 3 2 3 3 2" xfId="36598"/>
    <cellStyle name="20% - Accent3 13 3 2 3 4" xfId="25415"/>
    <cellStyle name="20% - Accent3 13 3 2 3 5" xfId="43245"/>
    <cellStyle name="20% - Accent3 13 3 2 4" xfId="8215"/>
    <cellStyle name="20% - Accent3 13 3 2 4 2" xfId="27775"/>
    <cellStyle name="20% - Accent3 13 3 2 4 3" xfId="45595"/>
    <cellStyle name="20% - Accent3 13 3 2 5" xfId="14296"/>
    <cellStyle name="20% - Accent3 13 3 2 5 2" xfId="33725"/>
    <cellStyle name="20% - Accent3 13 3 2 6" xfId="19572"/>
    <cellStyle name="20% - Accent3 13 3 2 6 2" xfId="38896"/>
    <cellStyle name="20% - Accent3 13 3 2 7" xfId="22541"/>
    <cellStyle name="20% - Accent3 13 3 2 8" xfId="21056"/>
    <cellStyle name="20% - Accent3 13 3 2 9" xfId="40380"/>
    <cellStyle name="20% - Accent3 13 3 3" xfId="3716"/>
    <cellStyle name="20% - Accent3 13 3 3 2" xfId="9103"/>
    <cellStyle name="20% - Accent3 13 3 3 2 2" xfId="28661"/>
    <cellStyle name="20% - Accent3 13 3 3 2 3" xfId="46477"/>
    <cellStyle name="20% - Accent3 13 3 3 3" xfId="15222"/>
    <cellStyle name="20% - Accent3 13 3 3 3 2" xfId="34615"/>
    <cellStyle name="20% - Accent3 13 3 3 4" xfId="23432"/>
    <cellStyle name="20% - Accent3 13 3 3 5" xfId="41262"/>
    <cellStyle name="20% - Accent3 13 3 4" xfId="5131"/>
    <cellStyle name="20% - Accent3 13 3 4 2" xfId="10498"/>
    <cellStyle name="20% - Accent3 13 3 4 2 2" xfId="30056"/>
    <cellStyle name="20% - Accent3 13 3 4 2 3" xfId="47869"/>
    <cellStyle name="20% - Accent3 13 3 4 3" xfId="16621"/>
    <cellStyle name="20% - Accent3 13 3 4 3 2" xfId="36007"/>
    <cellStyle name="20% - Accent3 13 3 4 4" xfId="24824"/>
    <cellStyle name="20% - Accent3 13 3 4 5" xfId="42654"/>
    <cellStyle name="20% - Accent3 13 3 5" xfId="7469"/>
    <cellStyle name="20% - Accent3 13 3 5 2" xfId="27029"/>
    <cellStyle name="20% - Accent3 13 3 5 3" xfId="44853"/>
    <cellStyle name="20% - Accent3 13 3 6" xfId="13550"/>
    <cellStyle name="20% - Accent3 13 3 6 2" xfId="32983"/>
    <cellStyle name="20% - Accent3 13 3 7" xfId="18830"/>
    <cellStyle name="20% - Accent3 13 3 7 2" xfId="38154"/>
    <cellStyle name="20% - Accent3 13 3 8" xfId="21798"/>
    <cellStyle name="20% - Accent3 13 3 9" xfId="20314"/>
    <cellStyle name="20% - Accent3 13 4" xfId="1982"/>
    <cellStyle name="20% - Accent3 13 4 10" xfId="39944"/>
    <cellStyle name="20% - Accent3 13 4 2" xfId="2727"/>
    <cellStyle name="20% - Accent3 13 4 2 2" xfId="4749"/>
    <cellStyle name="20% - Accent3 13 4 2 2 2" xfId="10136"/>
    <cellStyle name="20% - Accent3 13 4 2 2 2 2" xfId="29694"/>
    <cellStyle name="20% - Accent3 13 4 2 2 2 3" xfId="47508"/>
    <cellStyle name="20% - Accent3 13 4 2 2 3" xfId="16255"/>
    <cellStyle name="20% - Accent3 13 4 2 2 3 2" xfId="35646"/>
    <cellStyle name="20% - Accent3 13 4 2 2 4" xfId="24463"/>
    <cellStyle name="20% - Accent3 13 4 2 2 5" xfId="42293"/>
    <cellStyle name="20% - Accent3 13 4 2 3" xfId="8522"/>
    <cellStyle name="20% - Accent3 13 4 2 3 2" xfId="28082"/>
    <cellStyle name="20% - Accent3 13 4 2 3 3" xfId="45901"/>
    <cellStyle name="20% - Accent3 13 4 2 4" xfId="14603"/>
    <cellStyle name="20% - Accent3 13 4 2 4 2" xfId="34031"/>
    <cellStyle name="20% - Accent3 13 4 2 5" xfId="19878"/>
    <cellStyle name="20% - Accent3 13 4 2 5 2" xfId="39202"/>
    <cellStyle name="20% - Accent3 13 4 2 6" xfId="22848"/>
    <cellStyle name="20% - Accent3 13 4 2 7" xfId="21362"/>
    <cellStyle name="20% - Accent3 13 4 2 8" xfId="40686"/>
    <cellStyle name="20% - Accent3 13 4 3" xfId="4019"/>
    <cellStyle name="20% - Accent3 13 4 3 2" xfId="9406"/>
    <cellStyle name="20% - Accent3 13 4 3 2 2" xfId="28964"/>
    <cellStyle name="20% - Accent3 13 4 3 2 3" xfId="46780"/>
    <cellStyle name="20% - Accent3 13 4 3 3" xfId="15525"/>
    <cellStyle name="20% - Accent3 13 4 3 3 2" xfId="34918"/>
    <cellStyle name="20% - Accent3 13 4 3 4" xfId="23735"/>
    <cellStyle name="20% - Accent3 13 4 3 5" xfId="41565"/>
    <cellStyle name="20% - Accent3 13 4 4" xfId="5565"/>
    <cellStyle name="20% - Accent3 13 4 4 2" xfId="10926"/>
    <cellStyle name="20% - Accent3 13 4 4 2 2" xfId="30484"/>
    <cellStyle name="20% - Accent3 13 4 4 2 3" xfId="48270"/>
    <cellStyle name="20% - Accent3 13 4 4 3" xfId="17049"/>
    <cellStyle name="20% - Accent3 13 4 4 3 2" xfId="36408"/>
    <cellStyle name="20% - Accent3 13 4 4 4" xfId="25225"/>
    <cellStyle name="20% - Accent3 13 4 4 5" xfId="43055"/>
    <cellStyle name="20% - Accent3 13 4 5" xfId="7777"/>
    <cellStyle name="20% - Accent3 13 4 5 2" xfId="27337"/>
    <cellStyle name="20% - Accent3 13 4 5 3" xfId="45159"/>
    <cellStyle name="20% - Accent3 13 4 6" xfId="13858"/>
    <cellStyle name="20% - Accent3 13 4 6 2" xfId="33289"/>
    <cellStyle name="20% - Accent3 13 4 7" xfId="19136"/>
    <cellStyle name="20% - Accent3 13 4 7 2" xfId="38460"/>
    <cellStyle name="20% - Accent3 13 4 8" xfId="22104"/>
    <cellStyle name="20% - Accent3 13 4 9" xfId="20620"/>
    <cellStyle name="20% - Accent3 13 5" xfId="2128"/>
    <cellStyle name="20% - Accent3 13 5 2" xfId="4164"/>
    <cellStyle name="20% - Accent3 13 5 2 2" xfId="9551"/>
    <cellStyle name="20% - Accent3 13 5 2 2 2" xfId="29109"/>
    <cellStyle name="20% - Accent3 13 5 2 2 3" xfId="46925"/>
    <cellStyle name="20% - Accent3 13 5 2 3" xfId="15670"/>
    <cellStyle name="20% - Accent3 13 5 2 3 2" xfId="35063"/>
    <cellStyle name="20% - Accent3 13 5 2 4" xfId="23880"/>
    <cellStyle name="20% - Accent3 13 5 2 5" xfId="41710"/>
    <cellStyle name="20% - Accent3 13 5 3" xfId="7923"/>
    <cellStyle name="20% - Accent3 13 5 3 2" xfId="27483"/>
    <cellStyle name="20% - Accent3 13 5 3 3" xfId="45304"/>
    <cellStyle name="20% - Accent3 13 5 4" xfId="14004"/>
    <cellStyle name="20% - Accent3 13 5 4 2" xfId="33434"/>
    <cellStyle name="20% - Accent3 13 5 5" xfId="19281"/>
    <cellStyle name="20% - Accent3 13 5 5 2" xfId="38605"/>
    <cellStyle name="20% - Accent3 13 5 6" xfId="22249"/>
    <cellStyle name="20% - Accent3 13 5 7" xfId="20765"/>
    <cellStyle name="20% - Accent3 13 5 8" xfId="40089"/>
    <cellStyle name="20% - Accent3 13 6" xfId="3156"/>
    <cellStyle name="20% - Accent3 13 6 2" xfId="8736"/>
    <cellStyle name="20% - Accent3 13 6 2 2" xfId="28296"/>
    <cellStyle name="20% - Accent3 13 6 2 3" xfId="46113"/>
    <cellStyle name="20% - Accent3 13 6 3" xfId="14827"/>
    <cellStyle name="20% - Accent3 13 6 3 2" xfId="34247"/>
    <cellStyle name="20% - Accent3 13 6 4" xfId="23064"/>
    <cellStyle name="20% - Accent3 13 6 5" xfId="40898"/>
    <cellStyle name="20% - Accent3 13 7" xfId="4924"/>
    <cellStyle name="20% - Accent3 13 7 2" xfId="10308"/>
    <cellStyle name="20% - Accent3 13 7 2 2" xfId="29866"/>
    <cellStyle name="20% - Accent3 13 7 2 3" xfId="47679"/>
    <cellStyle name="20% - Accent3 13 7 3" xfId="16430"/>
    <cellStyle name="20% - Accent3 13 7 3 2" xfId="35817"/>
    <cellStyle name="20% - Accent3 13 7 4" xfId="24634"/>
    <cellStyle name="20% - Accent3 13 7 5" xfId="42464"/>
    <cellStyle name="20% - Accent3 13 8" xfId="6251"/>
    <cellStyle name="20% - Accent3 13 8 2" xfId="11612"/>
    <cellStyle name="20% - Accent3 13 8 2 2" xfId="31170"/>
    <cellStyle name="20% - Accent3 13 8 2 3" xfId="48955"/>
    <cellStyle name="20% - Accent3 13 8 3" xfId="17735"/>
    <cellStyle name="20% - Accent3 13 8 3 2" xfId="37093"/>
    <cellStyle name="20% - Accent3 13 8 4" xfId="25910"/>
    <cellStyle name="20% - Accent3 13 8 5" xfId="43740"/>
    <cellStyle name="20% - Accent3 13 9" xfId="6655"/>
    <cellStyle name="20% - Accent3 13 9 2" xfId="12016"/>
    <cellStyle name="20% - Accent3 13 9 2 2" xfId="31574"/>
    <cellStyle name="20% - Accent3 13 9 2 3" xfId="49359"/>
    <cellStyle name="20% - Accent3 13 9 3" xfId="18139"/>
    <cellStyle name="20% - Accent3 13 9 3 2" xfId="37497"/>
    <cellStyle name="20% - Accent3 13 9 4" xfId="26314"/>
    <cellStyle name="20% - Accent3 13 9 5" xfId="44144"/>
    <cellStyle name="20% - Accent3 14" xfId="1853"/>
    <cellStyle name="20% - Accent3 14 10" xfId="20492"/>
    <cellStyle name="20% - Accent3 14 11" xfId="39816"/>
    <cellStyle name="20% - Accent3 14 2" xfId="2599"/>
    <cellStyle name="20% - Accent3 14 2 2" xfId="4621"/>
    <cellStyle name="20% - Accent3 14 2 2 2" xfId="6022"/>
    <cellStyle name="20% - Accent3 14 2 2 2 2" xfId="11383"/>
    <cellStyle name="20% - Accent3 14 2 2 2 2 2" xfId="30941"/>
    <cellStyle name="20% - Accent3 14 2 2 2 2 3" xfId="48727"/>
    <cellStyle name="20% - Accent3 14 2 2 2 3" xfId="17506"/>
    <cellStyle name="20% - Accent3 14 2 2 2 3 2" xfId="36865"/>
    <cellStyle name="20% - Accent3 14 2 2 2 4" xfId="25682"/>
    <cellStyle name="20% - Accent3 14 2 2 2 5" xfId="43512"/>
    <cellStyle name="20% - Accent3 14 2 2 3" xfId="10008"/>
    <cellStyle name="20% - Accent3 14 2 2 3 2" xfId="29566"/>
    <cellStyle name="20% - Accent3 14 2 2 3 3" xfId="47380"/>
    <cellStyle name="20% - Accent3 14 2 2 4" xfId="16127"/>
    <cellStyle name="20% - Accent3 14 2 2 4 2" xfId="35518"/>
    <cellStyle name="20% - Accent3 14 2 2 5" xfId="24335"/>
    <cellStyle name="20% - Accent3 14 2 2 6" xfId="42165"/>
    <cellStyle name="20% - Accent3 14 2 3" xfId="5413"/>
    <cellStyle name="20% - Accent3 14 2 3 2" xfId="10779"/>
    <cellStyle name="20% - Accent3 14 2 3 2 2" xfId="30337"/>
    <cellStyle name="20% - Accent3 14 2 3 2 3" xfId="48136"/>
    <cellStyle name="20% - Accent3 14 2 3 3" xfId="16902"/>
    <cellStyle name="20% - Accent3 14 2 3 3 2" xfId="36274"/>
    <cellStyle name="20% - Accent3 14 2 3 4" xfId="25091"/>
    <cellStyle name="20% - Accent3 14 2 3 5" xfId="42921"/>
    <cellStyle name="20% - Accent3 14 2 4" xfId="8394"/>
    <cellStyle name="20% - Accent3 14 2 4 2" xfId="27954"/>
    <cellStyle name="20% - Accent3 14 2 4 3" xfId="45773"/>
    <cellStyle name="20% - Accent3 14 2 5" xfId="14475"/>
    <cellStyle name="20% - Accent3 14 2 5 2" xfId="33903"/>
    <cellStyle name="20% - Accent3 14 2 6" xfId="19750"/>
    <cellStyle name="20% - Accent3 14 2 6 2" xfId="39074"/>
    <cellStyle name="20% - Accent3 14 2 7" xfId="22720"/>
    <cellStyle name="20% - Accent3 14 2 8" xfId="21234"/>
    <cellStyle name="20% - Accent3 14 2 9" xfId="40558"/>
    <cellStyle name="20% - Accent3 14 3" xfId="3891"/>
    <cellStyle name="20% - Accent3 14 3 2" xfId="5810"/>
    <cellStyle name="20% - Accent3 14 3 2 2" xfId="11171"/>
    <cellStyle name="20% - Accent3 14 3 2 2 2" xfId="30729"/>
    <cellStyle name="20% - Accent3 14 3 2 2 3" xfId="48515"/>
    <cellStyle name="20% - Accent3 14 3 2 3" xfId="17294"/>
    <cellStyle name="20% - Accent3 14 3 2 3 2" xfId="36653"/>
    <cellStyle name="20% - Accent3 14 3 2 4" xfId="25470"/>
    <cellStyle name="20% - Accent3 14 3 2 5" xfId="43300"/>
    <cellStyle name="20% - Accent3 14 3 3" xfId="5186"/>
    <cellStyle name="20% - Accent3 14 3 3 2" xfId="10553"/>
    <cellStyle name="20% - Accent3 14 3 3 2 2" xfId="30111"/>
    <cellStyle name="20% - Accent3 14 3 3 2 3" xfId="47924"/>
    <cellStyle name="20% - Accent3 14 3 3 3" xfId="16676"/>
    <cellStyle name="20% - Accent3 14 3 3 3 2" xfId="36062"/>
    <cellStyle name="20% - Accent3 14 3 3 4" xfId="24879"/>
    <cellStyle name="20% - Accent3 14 3 3 5" xfId="42709"/>
    <cellStyle name="20% - Accent3 14 3 4" xfId="9278"/>
    <cellStyle name="20% - Accent3 14 3 4 2" xfId="28836"/>
    <cellStyle name="20% - Accent3 14 3 4 3" xfId="46652"/>
    <cellStyle name="20% - Accent3 14 3 5" xfId="15397"/>
    <cellStyle name="20% - Accent3 14 3 5 2" xfId="34790"/>
    <cellStyle name="20% - Accent3 14 3 6" xfId="23607"/>
    <cellStyle name="20% - Accent3 14 3 7" xfId="41437"/>
    <cellStyle name="20% - Accent3 14 4" xfId="2952"/>
    <cellStyle name="20% - Accent3 14 4 2" xfId="5625"/>
    <cellStyle name="20% - Accent3 14 4 2 2" xfId="10986"/>
    <cellStyle name="20% - Accent3 14 4 2 2 2" xfId="30544"/>
    <cellStyle name="20% - Accent3 14 4 2 2 3" xfId="48330"/>
    <cellStyle name="20% - Accent3 14 4 2 3" xfId="17109"/>
    <cellStyle name="20% - Accent3 14 4 2 3 2" xfId="36468"/>
    <cellStyle name="20% - Accent3 14 4 2 4" xfId="25285"/>
    <cellStyle name="20% - Accent3 14 4 2 5" xfId="43115"/>
    <cellStyle name="20% - Accent3 14 5" xfId="4987"/>
    <cellStyle name="20% - Accent3 14 5 2" xfId="10368"/>
    <cellStyle name="20% - Accent3 14 5 2 2" xfId="29926"/>
    <cellStyle name="20% - Accent3 14 5 2 3" xfId="47739"/>
    <cellStyle name="20% - Accent3 14 5 3" xfId="16490"/>
    <cellStyle name="20% - Accent3 14 5 3 2" xfId="35877"/>
    <cellStyle name="20% - Accent3 14 5 4" xfId="24694"/>
    <cellStyle name="20% - Accent3 14 5 5" xfId="42524"/>
    <cellStyle name="20% - Accent3 14 6" xfId="7648"/>
    <cellStyle name="20% - Accent3 14 6 2" xfId="27208"/>
    <cellStyle name="20% - Accent3 14 6 3" xfId="45031"/>
    <cellStyle name="20% - Accent3 14 7" xfId="13729"/>
    <cellStyle name="20% - Accent3 14 7 2" xfId="33161"/>
    <cellStyle name="20% - Accent3 14 8" xfId="19008"/>
    <cellStyle name="20% - Accent3 14 8 2" xfId="38332"/>
    <cellStyle name="20% - Accent3 14 9" xfId="21976"/>
    <cellStyle name="20% - Accent3 15" xfId="2934"/>
    <cellStyle name="20% - Accent3 15 2" xfId="3319"/>
    <cellStyle name="20% - Accent3 15 2 2" xfId="5836"/>
    <cellStyle name="20% - Accent3 15 2 2 2" xfId="11197"/>
    <cellStyle name="20% - Accent3 15 2 2 2 2" xfId="30755"/>
    <cellStyle name="20% - Accent3 15 2 2 2 3" xfId="48541"/>
    <cellStyle name="20% - Accent3 15 2 2 3" xfId="17320"/>
    <cellStyle name="20% - Accent3 15 2 2 3 2" xfId="36679"/>
    <cellStyle name="20% - Accent3 15 2 2 4" xfId="25496"/>
    <cellStyle name="20% - Accent3 15 2 2 5" xfId="43326"/>
    <cellStyle name="20% - Accent3 15 2 3" xfId="5225"/>
    <cellStyle name="20% - Accent3 15 2 3 2" xfId="10592"/>
    <cellStyle name="20% - Accent3 15 2 3 2 2" xfId="30150"/>
    <cellStyle name="20% - Accent3 15 2 3 2 3" xfId="47950"/>
    <cellStyle name="20% - Accent3 15 2 3 3" xfId="16715"/>
    <cellStyle name="20% - Accent3 15 2 3 3 2" xfId="36088"/>
    <cellStyle name="20% - Accent3 15 2 3 4" xfId="24905"/>
    <cellStyle name="20% - Accent3 15 2 3 5" xfId="42735"/>
    <cellStyle name="20% - Accent3 15 2 4" xfId="6326"/>
    <cellStyle name="20% - Accent3 15 2 4 2" xfId="11687"/>
    <cellStyle name="20% - Accent3 15 2 4 2 2" xfId="31245"/>
    <cellStyle name="20% - Accent3 15 2 4 2 3" xfId="49030"/>
    <cellStyle name="20% - Accent3 15 2 4 3" xfId="17810"/>
    <cellStyle name="20% - Accent3 15 2 4 3 2" xfId="37168"/>
    <cellStyle name="20% - Accent3 15 2 4 4" xfId="25985"/>
    <cellStyle name="20% - Accent3 15 2 4 5" xfId="43815"/>
    <cellStyle name="20% - Accent3 15 2 5" xfId="6730"/>
    <cellStyle name="20% - Accent3 15 2 5 2" xfId="12091"/>
    <cellStyle name="20% - Accent3 15 2 5 2 2" xfId="31649"/>
    <cellStyle name="20% - Accent3 15 2 5 2 3" xfId="49434"/>
    <cellStyle name="20% - Accent3 15 2 5 3" xfId="18214"/>
    <cellStyle name="20% - Accent3 15 2 5 3 2" xfId="37572"/>
    <cellStyle name="20% - Accent3 15 2 5 4" xfId="26389"/>
    <cellStyle name="20% - Accent3 15 2 5 5" xfId="44219"/>
    <cellStyle name="20% - Accent3 15 2 6" xfId="8811"/>
    <cellStyle name="20% - Accent3 15 2 6 2" xfId="28371"/>
    <cellStyle name="20% - Accent3 15 2 6 3" xfId="46188"/>
    <cellStyle name="20% - Accent3 15 2 7" xfId="14913"/>
    <cellStyle name="20% - Accent3 15 2 7 2" xfId="34326"/>
    <cellStyle name="20% - Accent3 15 2 8" xfId="23143"/>
    <cellStyle name="20% - Accent3 15 2 9" xfId="40973"/>
    <cellStyle name="20% - Accent3 15 3" xfId="5000"/>
    <cellStyle name="20% - Accent3 15 4" xfId="6123"/>
    <cellStyle name="20% - Accent3 15 4 2" xfId="11484"/>
    <cellStyle name="20% - Accent3 15 4 2 2" xfId="31042"/>
    <cellStyle name="20% - Accent3 15 4 2 3" xfId="48827"/>
    <cellStyle name="20% - Accent3 15 4 3" xfId="17607"/>
    <cellStyle name="20% - Accent3 15 4 3 2" xfId="36965"/>
    <cellStyle name="20% - Accent3 15 4 4" xfId="25782"/>
    <cellStyle name="20% - Accent3 15 4 5" xfId="43612"/>
    <cellStyle name="20% - Accent3 15 5" xfId="6527"/>
    <cellStyle name="20% - Accent3 15 5 2" xfId="11888"/>
    <cellStyle name="20% - Accent3 15 5 2 2" xfId="31446"/>
    <cellStyle name="20% - Accent3 15 5 2 3" xfId="49231"/>
    <cellStyle name="20% - Accent3 15 5 3" xfId="18011"/>
    <cellStyle name="20% - Accent3 15 5 3 2" xfId="37369"/>
    <cellStyle name="20% - Accent3 15 5 4" xfId="26186"/>
    <cellStyle name="20% - Accent3 15 5 5" xfId="44016"/>
    <cellStyle name="20% - Accent3 15 6" xfId="8608"/>
    <cellStyle name="20% - Accent3 15 6 2" xfId="28168"/>
    <cellStyle name="20% - Accent3 15 6 3" xfId="45985"/>
    <cellStyle name="20% - Accent3 15 7" xfId="14699"/>
    <cellStyle name="20% - Accent3 15 7 2" xfId="34119"/>
    <cellStyle name="20% - Accent3 15 8" xfId="22936"/>
    <cellStyle name="20% - Accent3 15 9" xfId="40770"/>
    <cellStyle name="20% - Accent3 16" xfId="3247"/>
    <cellStyle name="20% - Accent3 17" xfId="2786"/>
    <cellStyle name="20% - Accent3 18" xfId="2761"/>
    <cellStyle name="20% - Accent3 18 2" xfId="8555"/>
    <cellStyle name="20% - Accent3 18 2 2" xfId="28115"/>
    <cellStyle name="20% - Accent3 18 2 3" xfId="45932"/>
    <cellStyle name="20% - Accent3 18 3" xfId="14636"/>
    <cellStyle name="20% - Accent3 18 3 2" xfId="34062"/>
    <cellStyle name="20% - Accent3 18 4" xfId="22879"/>
    <cellStyle name="20% - Accent3 18 5" xfId="40717"/>
    <cellStyle name="20% - Accent3 19" xfId="6973"/>
    <cellStyle name="20% - Accent3 2" xfId="78"/>
    <cellStyle name="20% - Accent3 2 10" xfId="1046"/>
    <cellStyle name="20% - Accent3 2 10 10" xfId="6542"/>
    <cellStyle name="20% - Accent3 2 10 10 2" xfId="11903"/>
    <cellStyle name="20% - Accent3 2 10 10 2 2" xfId="31461"/>
    <cellStyle name="20% - Accent3 2 10 10 2 3" xfId="49246"/>
    <cellStyle name="20% - Accent3 2 10 10 3" xfId="18026"/>
    <cellStyle name="20% - Accent3 2 10 10 3 2" xfId="37384"/>
    <cellStyle name="20% - Accent3 2 10 10 4" xfId="26201"/>
    <cellStyle name="20% - Accent3 2 10 10 5" xfId="44031"/>
    <cellStyle name="20% - Accent3 2 10 11" xfId="7063"/>
    <cellStyle name="20% - Accent3 2 10 11 2" xfId="26624"/>
    <cellStyle name="20% - Accent3 2 10 11 3" xfId="44449"/>
    <cellStyle name="20% - Accent3 2 10 12" xfId="12271"/>
    <cellStyle name="20% - Accent3 2 10 12 2" xfId="31829"/>
    <cellStyle name="20% - Accent3 2 10 12 3" xfId="49614"/>
    <cellStyle name="20% - Accent3 2 10 13" xfId="12624"/>
    <cellStyle name="20% - Accent3 2 10 13 2" xfId="32181"/>
    <cellStyle name="20% - Accent3 2 10 13 3" xfId="49924"/>
    <cellStyle name="20% - Accent3 2 10 14" xfId="13075"/>
    <cellStyle name="20% - Accent3 2 10 14 2" xfId="32577"/>
    <cellStyle name="20% - Accent3 2 10 15" xfId="18392"/>
    <cellStyle name="20% - Accent3 2 10 15 2" xfId="37750"/>
    <cellStyle name="20% - Accent3 2 10 16" xfId="21394"/>
    <cellStyle name="20% - Accent3 2 10 17" xfId="19910"/>
    <cellStyle name="20% - Accent3 2 10 18" xfId="39234"/>
    <cellStyle name="20% - Accent3 2 10 2" xfId="1217"/>
    <cellStyle name="20% - Accent3 2 10 2 10" xfId="7122"/>
    <cellStyle name="20% - Accent3 2 10 2 10 2" xfId="26682"/>
    <cellStyle name="20% - Accent3 2 10 2 10 3" xfId="44507"/>
    <cellStyle name="20% - Accent3 2 10 2 11" xfId="12330"/>
    <cellStyle name="20% - Accent3 2 10 2 11 2" xfId="31888"/>
    <cellStyle name="20% - Accent3 2 10 2 11 3" xfId="49672"/>
    <cellStyle name="20% - Accent3 2 10 2 12" xfId="12685"/>
    <cellStyle name="20% - Accent3 2 10 2 12 2" xfId="32241"/>
    <cellStyle name="20% - Accent3 2 10 2 12 3" xfId="49982"/>
    <cellStyle name="20% - Accent3 2 10 2 13" xfId="13138"/>
    <cellStyle name="20% - Accent3 2 10 2 13 2" xfId="32637"/>
    <cellStyle name="20% - Accent3 2 10 2 14" xfId="18450"/>
    <cellStyle name="20% - Accent3 2 10 2 14 2" xfId="37808"/>
    <cellStyle name="20% - Accent3 2 10 2 15" xfId="21452"/>
    <cellStyle name="20% - Accent3 2 10 2 16" xfId="19968"/>
    <cellStyle name="20% - Accent3 2 10 2 17" xfId="39292"/>
    <cellStyle name="20% - Accent3 2 10 2 2" xfId="1472"/>
    <cellStyle name="20% - Accent3 2 10 2 2 10" xfId="12843"/>
    <cellStyle name="20% - Accent3 2 10 2 2 10 2" xfId="32399"/>
    <cellStyle name="20% - Accent3 2 10 2 2 10 3" xfId="50138"/>
    <cellStyle name="20% - Accent3 2 10 2 2 11" xfId="13349"/>
    <cellStyle name="20% - Accent3 2 10 2 2 11 2" xfId="32782"/>
    <cellStyle name="20% - Accent3 2 10 2 2 12" xfId="18629"/>
    <cellStyle name="20% - Accent3 2 10 2 2 12 2" xfId="37953"/>
    <cellStyle name="20% - Accent3 2 10 2 2 13" xfId="21597"/>
    <cellStyle name="20% - Accent3 2 10 2 2 14" xfId="20113"/>
    <cellStyle name="20% - Accent3 2 10 2 2 15" xfId="39437"/>
    <cellStyle name="20% - Accent3 2 10 2 2 2" xfId="1765"/>
    <cellStyle name="20% - Accent3 2 10 2 2 2 10" xfId="39728"/>
    <cellStyle name="20% - Accent3 2 10 2 2 2 2" xfId="2511"/>
    <cellStyle name="20% - Accent3 2 10 2 2 2 2 2" xfId="4534"/>
    <cellStyle name="20% - Accent3 2 10 2 2 2 2 2 2" xfId="9921"/>
    <cellStyle name="20% - Accent3 2 10 2 2 2 2 2 2 2" xfId="29479"/>
    <cellStyle name="20% - Accent3 2 10 2 2 2 2 2 2 3" xfId="47293"/>
    <cellStyle name="20% - Accent3 2 10 2 2 2 2 2 3" xfId="16040"/>
    <cellStyle name="20% - Accent3 2 10 2 2 2 2 2 3 2" xfId="35431"/>
    <cellStyle name="20% - Accent3 2 10 2 2 2 2 2 4" xfId="24248"/>
    <cellStyle name="20% - Accent3 2 10 2 2 2 2 2 5" xfId="42078"/>
    <cellStyle name="20% - Accent3 2 10 2 2 2 2 3" xfId="8306"/>
    <cellStyle name="20% - Accent3 2 10 2 2 2 2 3 2" xfId="27866"/>
    <cellStyle name="20% - Accent3 2 10 2 2 2 2 3 3" xfId="45685"/>
    <cellStyle name="20% - Accent3 2 10 2 2 2 2 4" xfId="14387"/>
    <cellStyle name="20% - Accent3 2 10 2 2 2 2 4 2" xfId="33815"/>
    <cellStyle name="20% - Accent3 2 10 2 2 2 2 5" xfId="19662"/>
    <cellStyle name="20% - Accent3 2 10 2 2 2 2 5 2" xfId="38986"/>
    <cellStyle name="20% - Accent3 2 10 2 2 2 2 6" xfId="22632"/>
    <cellStyle name="20% - Accent3 2 10 2 2 2 2 7" xfId="21146"/>
    <cellStyle name="20% - Accent3 2 10 2 2 2 2 8" xfId="40470"/>
    <cellStyle name="20% - Accent3 2 10 2 2 2 3" xfId="3804"/>
    <cellStyle name="20% - Accent3 2 10 2 2 2 3 2" xfId="9191"/>
    <cellStyle name="20% - Accent3 2 10 2 2 2 3 2 2" xfId="28749"/>
    <cellStyle name="20% - Accent3 2 10 2 2 2 3 2 3" xfId="46565"/>
    <cellStyle name="20% - Accent3 2 10 2 2 2 3 3" xfId="15310"/>
    <cellStyle name="20% - Accent3 2 10 2 2 2 3 3 2" xfId="34703"/>
    <cellStyle name="20% - Accent3 2 10 2 2 2 3 4" xfId="23520"/>
    <cellStyle name="20% - Accent3 2 10 2 2 2 3 5" xfId="41350"/>
    <cellStyle name="20% - Accent3 2 10 2 2 2 4" xfId="5912"/>
    <cellStyle name="20% - Accent3 2 10 2 2 2 4 2" xfId="11273"/>
    <cellStyle name="20% - Accent3 2 10 2 2 2 4 2 2" xfId="30831"/>
    <cellStyle name="20% - Accent3 2 10 2 2 2 4 2 3" xfId="48617"/>
    <cellStyle name="20% - Accent3 2 10 2 2 2 4 3" xfId="17396"/>
    <cellStyle name="20% - Accent3 2 10 2 2 2 4 3 2" xfId="36755"/>
    <cellStyle name="20% - Accent3 2 10 2 2 2 4 4" xfId="25572"/>
    <cellStyle name="20% - Accent3 2 10 2 2 2 4 5" xfId="43402"/>
    <cellStyle name="20% - Accent3 2 10 2 2 2 5" xfId="7560"/>
    <cellStyle name="20% - Accent3 2 10 2 2 2 5 2" xfId="27120"/>
    <cellStyle name="20% - Accent3 2 10 2 2 2 5 3" xfId="44943"/>
    <cellStyle name="20% - Accent3 2 10 2 2 2 6" xfId="13641"/>
    <cellStyle name="20% - Accent3 2 10 2 2 2 6 2" xfId="33073"/>
    <cellStyle name="20% - Accent3 2 10 2 2 2 7" xfId="18920"/>
    <cellStyle name="20% - Accent3 2 10 2 2 2 7 2" xfId="38244"/>
    <cellStyle name="20% - Accent3 2 10 2 2 2 8" xfId="21888"/>
    <cellStyle name="20% - Accent3 2 10 2 2 2 9" xfId="20404"/>
    <cellStyle name="20% - Accent3 2 10 2 2 3" xfId="2219"/>
    <cellStyle name="20% - Accent3 2 10 2 2 3 2" xfId="4255"/>
    <cellStyle name="20% - Accent3 2 10 2 2 3 2 2" xfId="9642"/>
    <cellStyle name="20% - Accent3 2 10 2 2 3 2 2 2" xfId="29200"/>
    <cellStyle name="20% - Accent3 2 10 2 2 3 2 2 3" xfId="47015"/>
    <cellStyle name="20% - Accent3 2 10 2 2 3 2 3" xfId="15761"/>
    <cellStyle name="20% - Accent3 2 10 2 2 3 2 3 2" xfId="35153"/>
    <cellStyle name="20% - Accent3 2 10 2 2 3 2 4" xfId="23970"/>
    <cellStyle name="20% - Accent3 2 10 2 2 3 2 5" xfId="41800"/>
    <cellStyle name="20% - Accent3 2 10 2 2 3 3" xfId="8014"/>
    <cellStyle name="20% - Accent3 2 10 2 2 3 3 2" xfId="27574"/>
    <cellStyle name="20% - Accent3 2 10 2 2 3 3 3" xfId="45394"/>
    <cellStyle name="20% - Accent3 2 10 2 2 3 4" xfId="14095"/>
    <cellStyle name="20% - Accent3 2 10 2 2 3 4 2" xfId="33524"/>
    <cellStyle name="20% - Accent3 2 10 2 2 3 5" xfId="19371"/>
    <cellStyle name="20% - Accent3 2 10 2 2 3 5 2" xfId="38695"/>
    <cellStyle name="20% - Accent3 2 10 2 2 3 6" xfId="22340"/>
    <cellStyle name="20% - Accent3 2 10 2 2 3 7" xfId="20855"/>
    <cellStyle name="20% - Accent3 2 10 2 2 3 8" xfId="40179"/>
    <cellStyle name="20% - Accent3 2 10 2 2 4" xfId="3392"/>
    <cellStyle name="20% - Accent3 2 10 2 2 4 2" xfId="8884"/>
    <cellStyle name="20% - Accent3 2 10 2 2 4 2 2" xfId="28444"/>
    <cellStyle name="20% - Accent3 2 10 2 2 4 2 3" xfId="46261"/>
    <cellStyle name="20% - Accent3 2 10 2 2 4 3" xfId="14986"/>
    <cellStyle name="20% - Accent3 2 10 2 2 4 3 2" xfId="34399"/>
    <cellStyle name="20% - Accent3 2 10 2 2 4 4" xfId="23216"/>
    <cellStyle name="20% - Accent3 2 10 2 2 4 5" xfId="41046"/>
    <cellStyle name="20% - Accent3 2 10 2 2 5" xfId="5303"/>
    <cellStyle name="20% - Accent3 2 10 2 2 5 2" xfId="10669"/>
    <cellStyle name="20% - Accent3 2 10 2 2 5 2 2" xfId="30227"/>
    <cellStyle name="20% - Accent3 2 10 2 2 5 2 3" xfId="48026"/>
    <cellStyle name="20% - Accent3 2 10 2 2 5 3" xfId="16792"/>
    <cellStyle name="20% - Accent3 2 10 2 2 5 3 2" xfId="36164"/>
    <cellStyle name="20% - Accent3 2 10 2 2 5 4" xfId="24981"/>
    <cellStyle name="20% - Accent3 2 10 2 2 5 5" xfId="42811"/>
    <cellStyle name="20% - Accent3 2 10 2 2 6" xfId="6399"/>
    <cellStyle name="20% - Accent3 2 10 2 2 6 2" xfId="11760"/>
    <cellStyle name="20% - Accent3 2 10 2 2 6 2 2" xfId="31318"/>
    <cellStyle name="20% - Accent3 2 10 2 2 6 2 3" xfId="49103"/>
    <cellStyle name="20% - Accent3 2 10 2 2 6 3" xfId="17883"/>
    <cellStyle name="20% - Accent3 2 10 2 2 6 3 2" xfId="37241"/>
    <cellStyle name="20% - Accent3 2 10 2 2 6 4" xfId="26058"/>
    <cellStyle name="20% - Accent3 2 10 2 2 6 5" xfId="43888"/>
    <cellStyle name="20% - Accent3 2 10 2 2 7" xfId="6803"/>
    <cellStyle name="20% - Accent3 2 10 2 2 7 2" xfId="12164"/>
    <cellStyle name="20% - Accent3 2 10 2 2 7 2 2" xfId="31722"/>
    <cellStyle name="20% - Accent3 2 10 2 2 7 2 3" xfId="49507"/>
    <cellStyle name="20% - Accent3 2 10 2 2 7 3" xfId="18287"/>
    <cellStyle name="20% - Accent3 2 10 2 2 7 3 2" xfId="37645"/>
    <cellStyle name="20% - Accent3 2 10 2 2 7 4" xfId="26462"/>
    <cellStyle name="20% - Accent3 2 10 2 2 7 5" xfId="44292"/>
    <cellStyle name="20% - Accent3 2 10 2 2 8" xfId="7268"/>
    <cellStyle name="20% - Accent3 2 10 2 2 8 2" xfId="26828"/>
    <cellStyle name="20% - Accent3 2 10 2 2 8 3" xfId="44652"/>
    <cellStyle name="20% - Accent3 2 10 2 2 9" xfId="12487"/>
    <cellStyle name="20% - Accent3 2 10 2 2 9 2" xfId="32044"/>
    <cellStyle name="20% - Accent3 2 10 2 2 9 3" xfId="49828"/>
    <cellStyle name="20% - Accent3 2 10 2 3" xfId="1619"/>
    <cellStyle name="20% - Accent3 2 10 2 3 10" xfId="39583"/>
    <cellStyle name="20% - Accent3 2 10 2 3 2" xfId="2365"/>
    <cellStyle name="20% - Accent3 2 10 2 3 2 2" xfId="4388"/>
    <cellStyle name="20% - Accent3 2 10 2 3 2 2 2" xfId="9775"/>
    <cellStyle name="20% - Accent3 2 10 2 3 2 2 2 2" xfId="29333"/>
    <cellStyle name="20% - Accent3 2 10 2 3 2 2 2 3" xfId="47148"/>
    <cellStyle name="20% - Accent3 2 10 2 3 2 2 3" xfId="15894"/>
    <cellStyle name="20% - Accent3 2 10 2 3 2 2 3 2" xfId="35286"/>
    <cellStyle name="20% - Accent3 2 10 2 3 2 2 4" xfId="24103"/>
    <cellStyle name="20% - Accent3 2 10 2 3 2 2 5" xfId="41933"/>
    <cellStyle name="20% - Accent3 2 10 2 3 2 3" xfId="5700"/>
    <cellStyle name="20% - Accent3 2 10 2 3 2 3 2" xfId="11061"/>
    <cellStyle name="20% - Accent3 2 10 2 3 2 3 2 2" xfId="30619"/>
    <cellStyle name="20% - Accent3 2 10 2 3 2 3 2 3" xfId="48405"/>
    <cellStyle name="20% - Accent3 2 10 2 3 2 3 3" xfId="17184"/>
    <cellStyle name="20% - Accent3 2 10 2 3 2 3 3 2" xfId="36543"/>
    <cellStyle name="20% - Accent3 2 10 2 3 2 3 4" xfId="25360"/>
    <cellStyle name="20% - Accent3 2 10 2 3 2 3 5" xfId="43190"/>
    <cellStyle name="20% - Accent3 2 10 2 3 2 4" xfId="8160"/>
    <cellStyle name="20% - Accent3 2 10 2 3 2 4 2" xfId="27720"/>
    <cellStyle name="20% - Accent3 2 10 2 3 2 4 3" xfId="45540"/>
    <cellStyle name="20% - Accent3 2 10 2 3 2 5" xfId="14241"/>
    <cellStyle name="20% - Accent3 2 10 2 3 2 5 2" xfId="33670"/>
    <cellStyle name="20% - Accent3 2 10 2 3 2 6" xfId="19517"/>
    <cellStyle name="20% - Accent3 2 10 2 3 2 6 2" xfId="38841"/>
    <cellStyle name="20% - Accent3 2 10 2 3 2 7" xfId="22486"/>
    <cellStyle name="20% - Accent3 2 10 2 3 2 8" xfId="21001"/>
    <cellStyle name="20% - Accent3 2 10 2 3 2 9" xfId="40325"/>
    <cellStyle name="20% - Accent3 2 10 2 3 3" xfId="3661"/>
    <cellStyle name="20% - Accent3 2 10 2 3 3 2" xfId="9048"/>
    <cellStyle name="20% - Accent3 2 10 2 3 3 2 2" xfId="28606"/>
    <cellStyle name="20% - Accent3 2 10 2 3 3 2 3" xfId="46422"/>
    <cellStyle name="20% - Accent3 2 10 2 3 3 3" xfId="15167"/>
    <cellStyle name="20% - Accent3 2 10 2 3 3 3 2" xfId="34560"/>
    <cellStyle name="20% - Accent3 2 10 2 3 3 4" xfId="23377"/>
    <cellStyle name="20% - Accent3 2 10 2 3 3 5" xfId="41207"/>
    <cellStyle name="20% - Accent3 2 10 2 3 4" xfId="5076"/>
    <cellStyle name="20% - Accent3 2 10 2 3 4 2" xfId="10443"/>
    <cellStyle name="20% - Accent3 2 10 2 3 4 2 2" xfId="30001"/>
    <cellStyle name="20% - Accent3 2 10 2 3 4 2 3" xfId="47814"/>
    <cellStyle name="20% - Accent3 2 10 2 3 4 3" xfId="16566"/>
    <cellStyle name="20% - Accent3 2 10 2 3 4 3 2" xfId="35952"/>
    <cellStyle name="20% - Accent3 2 10 2 3 4 4" xfId="24769"/>
    <cellStyle name="20% - Accent3 2 10 2 3 4 5" xfId="42599"/>
    <cellStyle name="20% - Accent3 2 10 2 3 5" xfId="7414"/>
    <cellStyle name="20% - Accent3 2 10 2 3 5 2" xfId="26974"/>
    <cellStyle name="20% - Accent3 2 10 2 3 5 3" xfId="44798"/>
    <cellStyle name="20% - Accent3 2 10 2 3 6" xfId="13495"/>
    <cellStyle name="20% - Accent3 2 10 2 3 6 2" xfId="32928"/>
    <cellStyle name="20% - Accent3 2 10 2 3 7" xfId="18775"/>
    <cellStyle name="20% - Accent3 2 10 2 3 7 2" xfId="38099"/>
    <cellStyle name="20% - Accent3 2 10 2 3 8" xfId="21743"/>
    <cellStyle name="20% - Accent3 2 10 2 3 9" xfId="20259"/>
    <cellStyle name="20% - Accent3 2 10 2 4" xfId="1927"/>
    <cellStyle name="20% - Accent3 2 10 2 4 10" xfId="39889"/>
    <cellStyle name="20% - Accent3 2 10 2 4 2" xfId="2672"/>
    <cellStyle name="20% - Accent3 2 10 2 4 2 2" xfId="4694"/>
    <cellStyle name="20% - Accent3 2 10 2 4 2 2 2" xfId="10081"/>
    <cellStyle name="20% - Accent3 2 10 2 4 2 2 2 2" xfId="29639"/>
    <cellStyle name="20% - Accent3 2 10 2 4 2 2 2 3" xfId="47453"/>
    <cellStyle name="20% - Accent3 2 10 2 4 2 2 3" xfId="16200"/>
    <cellStyle name="20% - Accent3 2 10 2 4 2 2 3 2" xfId="35591"/>
    <cellStyle name="20% - Accent3 2 10 2 4 2 2 4" xfId="24408"/>
    <cellStyle name="20% - Accent3 2 10 2 4 2 2 5" xfId="42238"/>
    <cellStyle name="20% - Accent3 2 10 2 4 2 3" xfId="8467"/>
    <cellStyle name="20% - Accent3 2 10 2 4 2 3 2" xfId="28027"/>
    <cellStyle name="20% - Accent3 2 10 2 4 2 3 3" xfId="45846"/>
    <cellStyle name="20% - Accent3 2 10 2 4 2 4" xfId="14548"/>
    <cellStyle name="20% - Accent3 2 10 2 4 2 4 2" xfId="33976"/>
    <cellStyle name="20% - Accent3 2 10 2 4 2 5" xfId="19823"/>
    <cellStyle name="20% - Accent3 2 10 2 4 2 5 2" xfId="39147"/>
    <cellStyle name="20% - Accent3 2 10 2 4 2 6" xfId="22793"/>
    <cellStyle name="20% - Accent3 2 10 2 4 2 7" xfId="21307"/>
    <cellStyle name="20% - Accent3 2 10 2 4 2 8" xfId="40631"/>
    <cellStyle name="20% - Accent3 2 10 2 4 3" xfId="3964"/>
    <cellStyle name="20% - Accent3 2 10 2 4 3 2" xfId="9351"/>
    <cellStyle name="20% - Accent3 2 10 2 4 3 2 2" xfId="28909"/>
    <cellStyle name="20% - Accent3 2 10 2 4 3 2 3" xfId="46725"/>
    <cellStyle name="20% - Accent3 2 10 2 4 3 3" xfId="15470"/>
    <cellStyle name="20% - Accent3 2 10 2 4 3 3 2" xfId="34863"/>
    <cellStyle name="20% - Accent3 2 10 2 4 3 4" xfId="23680"/>
    <cellStyle name="20% - Accent3 2 10 2 4 3 5" xfId="41510"/>
    <cellStyle name="20% - Accent3 2 10 2 4 4" xfId="5510"/>
    <cellStyle name="20% - Accent3 2 10 2 4 4 2" xfId="10871"/>
    <cellStyle name="20% - Accent3 2 10 2 4 4 2 2" xfId="30429"/>
    <cellStyle name="20% - Accent3 2 10 2 4 4 2 3" xfId="48215"/>
    <cellStyle name="20% - Accent3 2 10 2 4 4 3" xfId="16994"/>
    <cellStyle name="20% - Accent3 2 10 2 4 4 3 2" xfId="36353"/>
    <cellStyle name="20% - Accent3 2 10 2 4 4 4" xfId="25170"/>
    <cellStyle name="20% - Accent3 2 10 2 4 4 5" xfId="43000"/>
    <cellStyle name="20% - Accent3 2 10 2 4 5" xfId="7722"/>
    <cellStyle name="20% - Accent3 2 10 2 4 5 2" xfId="27282"/>
    <cellStyle name="20% - Accent3 2 10 2 4 5 3" xfId="45104"/>
    <cellStyle name="20% - Accent3 2 10 2 4 6" xfId="13803"/>
    <cellStyle name="20% - Accent3 2 10 2 4 6 2" xfId="33234"/>
    <cellStyle name="20% - Accent3 2 10 2 4 7" xfId="19081"/>
    <cellStyle name="20% - Accent3 2 10 2 4 7 2" xfId="38405"/>
    <cellStyle name="20% - Accent3 2 10 2 4 8" xfId="22049"/>
    <cellStyle name="20% - Accent3 2 10 2 4 9" xfId="20565"/>
    <cellStyle name="20% - Accent3 2 10 2 5" xfId="2073"/>
    <cellStyle name="20% - Accent3 2 10 2 5 2" xfId="4109"/>
    <cellStyle name="20% - Accent3 2 10 2 5 2 2" xfId="9496"/>
    <cellStyle name="20% - Accent3 2 10 2 5 2 2 2" xfId="29054"/>
    <cellStyle name="20% - Accent3 2 10 2 5 2 2 3" xfId="46870"/>
    <cellStyle name="20% - Accent3 2 10 2 5 2 3" xfId="15615"/>
    <cellStyle name="20% - Accent3 2 10 2 5 2 3 2" xfId="35008"/>
    <cellStyle name="20% - Accent3 2 10 2 5 2 4" xfId="23825"/>
    <cellStyle name="20% - Accent3 2 10 2 5 2 5" xfId="41655"/>
    <cellStyle name="20% - Accent3 2 10 2 5 3" xfId="7868"/>
    <cellStyle name="20% - Accent3 2 10 2 5 3 2" xfId="27428"/>
    <cellStyle name="20% - Accent3 2 10 2 5 3 3" xfId="45249"/>
    <cellStyle name="20% - Accent3 2 10 2 5 4" xfId="13949"/>
    <cellStyle name="20% - Accent3 2 10 2 5 4 2" xfId="33379"/>
    <cellStyle name="20% - Accent3 2 10 2 5 5" xfId="19226"/>
    <cellStyle name="20% - Accent3 2 10 2 5 5 2" xfId="38550"/>
    <cellStyle name="20% - Accent3 2 10 2 5 6" xfId="22194"/>
    <cellStyle name="20% - Accent3 2 10 2 5 7" xfId="20710"/>
    <cellStyle name="20% - Accent3 2 10 2 5 8" xfId="40034"/>
    <cellStyle name="20% - Accent3 2 10 2 6" xfId="3101"/>
    <cellStyle name="20% - Accent3 2 10 2 6 2" xfId="8681"/>
    <cellStyle name="20% - Accent3 2 10 2 6 2 2" xfId="28241"/>
    <cellStyle name="20% - Accent3 2 10 2 6 2 3" xfId="46058"/>
    <cellStyle name="20% - Accent3 2 10 2 6 3" xfId="14772"/>
    <cellStyle name="20% - Accent3 2 10 2 6 3 2" xfId="34192"/>
    <cellStyle name="20% - Accent3 2 10 2 6 4" xfId="23009"/>
    <cellStyle name="20% - Accent3 2 10 2 6 5" xfId="40843"/>
    <cellStyle name="20% - Accent3 2 10 2 7" xfId="4869"/>
    <cellStyle name="20% - Accent3 2 10 2 7 2" xfId="10253"/>
    <cellStyle name="20% - Accent3 2 10 2 7 2 2" xfId="29811"/>
    <cellStyle name="20% - Accent3 2 10 2 7 2 3" xfId="47624"/>
    <cellStyle name="20% - Accent3 2 10 2 7 3" xfId="16375"/>
    <cellStyle name="20% - Accent3 2 10 2 7 3 2" xfId="35762"/>
    <cellStyle name="20% - Accent3 2 10 2 7 4" xfId="24579"/>
    <cellStyle name="20% - Accent3 2 10 2 7 5" xfId="42409"/>
    <cellStyle name="20% - Accent3 2 10 2 8" xfId="6196"/>
    <cellStyle name="20% - Accent3 2 10 2 8 2" xfId="11557"/>
    <cellStyle name="20% - Accent3 2 10 2 8 2 2" xfId="31115"/>
    <cellStyle name="20% - Accent3 2 10 2 8 2 3" xfId="48900"/>
    <cellStyle name="20% - Accent3 2 10 2 8 3" xfId="17680"/>
    <cellStyle name="20% - Accent3 2 10 2 8 3 2" xfId="37038"/>
    <cellStyle name="20% - Accent3 2 10 2 8 4" xfId="25855"/>
    <cellStyle name="20% - Accent3 2 10 2 8 5" xfId="43685"/>
    <cellStyle name="20% - Accent3 2 10 2 9" xfId="6600"/>
    <cellStyle name="20% - Accent3 2 10 2 9 2" xfId="11961"/>
    <cellStyle name="20% - Accent3 2 10 2 9 2 2" xfId="31519"/>
    <cellStyle name="20% - Accent3 2 10 2 9 2 3" xfId="49304"/>
    <cellStyle name="20% - Accent3 2 10 2 9 3" xfId="18084"/>
    <cellStyle name="20% - Accent3 2 10 2 9 3 2" xfId="37442"/>
    <cellStyle name="20% - Accent3 2 10 2 9 4" xfId="26259"/>
    <cellStyle name="20% - Accent3 2 10 2 9 5" xfId="44089"/>
    <cellStyle name="20% - Accent3 2 10 3" xfId="1408"/>
    <cellStyle name="20% - Accent3 2 10 3 10" xfId="12785"/>
    <cellStyle name="20% - Accent3 2 10 3 10 2" xfId="32341"/>
    <cellStyle name="20% - Accent3 2 10 3 10 3" xfId="50080"/>
    <cellStyle name="20% - Accent3 2 10 3 11" xfId="13287"/>
    <cellStyle name="20% - Accent3 2 10 3 11 2" xfId="32724"/>
    <cellStyle name="20% - Accent3 2 10 3 12" xfId="18569"/>
    <cellStyle name="20% - Accent3 2 10 3 12 2" xfId="37895"/>
    <cellStyle name="20% - Accent3 2 10 3 13" xfId="21539"/>
    <cellStyle name="20% - Accent3 2 10 3 14" xfId="20055"/>
    <cellStyle name="20% - Accent3 2 10 3 15" xfId="39379"/>
    <cellStyle name="20% - Accent3 2 10 3 2" xfId="1706"/>
    <cellStyle name="20% - Accent3 2 10 3 2 10" xfId="39670"/>
    <cellStyle name="20% - Accent3 2 10 3 2 2" xfId="2452"/>
    <cellStyle name="20% - Accent3 2 10 3 2 2 2" xfId="4475"/>
    <cellStyle name="20% - Accent3 2 10 3 2 2 2 2" xfId="9862"/>
    <cellStyle name="20% - Accent3 2 10 3 2 2 2 2 2" xfId="29420"/>
    <cellStyle name="20% - Accent3 2 10 3 2 2 2 2 3" xfId="47235"/>
    <cellStyle name="20% - Accent3 2 10 3 2 2 2 3" xfId="15981"/>
    <cellStyle name="20% - Accent3 2 10 3 2 2 2 3 2" xfId="35373"/>
    <cellStyle name="20% - Accent3 2 10 3 2 2 2 4" xfId="24190"/>
    <cellStyle name="20% - Accent3 2 10 3 2 2 2 5" xfId="42020"/>
    <cellStyle name="20% - Accent3 2 10 3 2 2 3" xfId="8247"/>
    <cellStyle name="20% - Accent3 2 10 3 2 2 3 2" xfId="27807"/>
    <cellStyle name="20% - Accent3 2 10 3 2 2 3 3" xfId="45627"/>
    <cellStyle name="20% - Accent3 2 10 3 2 2 4" xfId="14328"/>
    <cellStyle name="20% - Accent3 2 10 3 2 2 4 2" xfId="33757"/>
    <cellStyle name="20% - Accent3 2 10 3 2 2 5" xfId="19604"/>
    <cellStyle name="20% - Accent3 2 10 3 2 2 5 2" xfId="38928"/>
    <cellStyle name="20% - Accent3 2 10 3 2 2 6" xfId="22573"/>
    <cellStyle name="20% - Accent3 2 10 3 2 2 7" xfId="21088"/>
    <cellStyle name="20% - Accent3 2 10 3 2 2 8" xfId="40412"/>
    <cellStyle name="20% - Accent3 2 10 3 2 3" xfId="3746"/>
    <cellStyle name="20% - Accent3 2 10 3 2 3 2" xfId="9133"/>
    <cellStyle name="20% - Accent3 2 10 3 2 3 2 2" xfId="28691"/>
    <cellStyle name="20% - Accent3 2 10 3 2 3 2 3" xfId="46507"/>
    <cellStyle name="20% - Accent3 2 10 3 2 3 3" xfId="15252"/>
    <cellStyle name="20% - Accent3 2 10 3 2 3 3 2" xfId="34645"/>
    <cellStyle name="20% - Accent3 2 10 3 2 3 4" xfId="23462"/>
    <cellStyle name="20% - Accent3 2 10 3 2 3 5" xfId="41292"/>
    <cellStyle name="20% - Accent3 2 10 3 2 4" xfId="5854"/>
    <cellStyle name="20% - Accent3 2 10 3 2 4 2" xfId="11215"/>
    <cellStyle name="20% - Accent3 2 10 3 2 4 2 2" xfId="30773"/>
    <cellStyle name="20% - Accent3 2 10 3 2 4 2 3" xfId="48559"/>
    <cellStyle name="20% - Accent3 2 10 3 2 4 3" xfId="17338"/>
    <cellStyle name="20% - Accent3 2 10 3 2 4 3 2" xfId="36697"/>
    <cellStyle name="20% - Accent3 2 10 3 2 4 4" xfId="25514"/>
    <cellStyle name="20% - Accent3 2 10 3 2 4 5" xfId="43344"/>
    <cellStyle name="20% - Accent3 2 10 3 2 5" xfId="7501"/>
    <cellStyle name="20% - Accent3 2 10 3 2 5 2" xfId="27061"/>
    <cellStyle name="20% - Accent3 2 10 3 2 5 3" xfId="44885"/>
    <cellStyle name="20% - Accent3 2 10 3 2 6" xfId="13582"/>
    <cellStyle name="20% - Accent3 2 10 3 2 6 2" xfId="33015"/>
    <cellStyle name="20% - Accent3 2 10 3 2 7" xfId="18862"/>
    <cellStyle name="20% - Accent3 2 10 3 2 7 2" xfId="38186"/>
    <cellStyle name="20% - Accent3 2 10 3 2 8" xfId="21830"/>
    <cellStyle name="20% - Accent3 2 10 3 2 9" xfId="20346"/>
    <cellStyle name="20% - Accent3 2 10 3 3" xfId="2160"/>
    <cellStyle name="20% - Accent3 2 10 3 3 2" xfId="4196"/>
    <cellStyle name="20% - Accent3 2 10 3 3 2 2" xfId="9583"/>
    <cellStyle name="20% - Accent3 2 10 3 3 2 2 2" xfId="29141"/>
    <cellStyle name="20% - Accent3 2 10 3 3 2 2 3" xfId="46957"/>
    <cellStyle name="20% - Accent3 2 10 3 3 2 3" xfId="15702"/>
    <cellStyle name="20% - Accent3 2 10 3 3 2 3 2" xfId="35095"/>
    <cellStyle name="20% - Accent3 2 10 3 3 2 4" xfId="23912"/>
    <cellStyle name="20% - Accent3 2 10 3 3 2 5" xfId="41742"/>
    <cellStyle name="20% - Accent3 2 10 3 3 3" xfId="7955"/>
    <cellStyle name="20% - Accent3 2 10 3 3 3 2" xfId="27515"/>
    <cellStyle name="20% - Accent3 2 10 3 3 3 3" xfId="45336"/>
    <cellStyle name="20% - Accent3 2 10 3 3 4" xfId="14036"/>
    <cellStyle name="20% - Accent3 2 10 3 3 4 2" xfId="33466"/>
    <cellStyle name="20% - Accent3 2 10 3 3 5" xfId="19313"/>
    <cellStyle name="20% - Accent3 2 10 3 3 5 2" xfId="38637"/>
    <cellStyle name="20% - Accent3 2 10 3 3 6" xfId="22281"/>
    <cellStyle name="20% - Accent3 2 10 3 3 7" xfId="20797"/>
    <cellStyle name="20% - Accent3 2 10 3 3 8" xfId="40121"/>
    <cellStyle name="20% - Accent3 2 10 3 4" xfId="3334"/>
    <cellStyle name="20% - Accent3 2 10 3 4 2" xfId="8826"/>
    <cellStyle name="20% - Accent3 2 10 3 4 2 2" xfId="28386"/>
    <cellStyle name="20% - Accent3 2 10 3 4 2 3" xfId="46203"/>
    <cellStyle name="20% - Accent3 2 10 3 4 3" xfId="14928"/>
    <cellStyle name="20% - Accent3 2 10 3 4 3 2" xfId="34341"/>
    <cellStyle name="20% - Accent3 2 10 3 4 4" xfId="23158"/>
    <cellStyle name="20% - Accent3 2 10 3 4 5" xfId="40988"/>
    <cellStyle name="20% - Accent3 2 10 3 5" xfId="5245"/>
    <cellStyle name="20% - Accent3 2 10 3 5 2" xfId="10611"/>
    <cellStyle name="20% - Accent3 2 10 3 5 2 2" xfId="30169"/>
    <cellStyle name="20% - Accent3 2 10 3 5 2 3" xfId="47968"/>
    <cellStyle name="20% - Accent3 2 10 3 5 3" xfId="16734"/>
    <cellStyle name="20% - Accent3 2 10 3 5 3 2" xfId="36106"/>
    <cellStyle name="20% - Accent3 2 10 3 5 4" xfId="24923"/>
    <cellStyle name="20% - Accent3 2 10 3 5 5" xfId="42753"/>
    <cellStyle name="20% - Accent3 2 10 3 6" xfId="6341"/>
    <cellStyle name="20% - Accent3 2 10 3 6 2" xfId="11702"/>
    <cellStyle name="20% - Accent3 2 10 3 6 2 2" xfId="31260"/>
    <cellStyle name="20% - Accent3 2 10 3 6 2 3" xfId="49045"/>
    <cellStyle name="20% - Accent3 2 10 3 6 3" xfId="17825"/>
    <cellStyle name="20% - Accent3 2 10 3 6 3 2" xfId="37183"/>
    <cellStyle name="20% - Accent3 2 10 3 6 4" xfId="26000"/>
    <cellStyle name="20% - Accent3 2 10 3 6 5" xfId="43830"/>
    <cellStyle name="20% - Accent3 2 10 3 7" xfId="6745"/>
    <cellStyle name="20% - Accent3 2 10 3 7 2" xfId="12106"/>
    <cellStyle name="20% - Accent3 2 10 3 7 2 2" xfId="31664"/>
    <cellStyle name="20% - Accent3 2 10 3 7 2 3" xfId="49449"/>
    <cellStyle name="20% - Accent3 2 10 3 7 3" xfId="18229"/>
    <cellStyle name="20% - Accent3 2 10 3 7 3 2" xfId="37587"/>
    <cellStyle name="20% - Accent3 2 10 3 7 4" xfId="26404"/>
    <cellStyle name="20% - Accent3 2 10 3 7 5" xfId="44234"/>
    <cellStyle name="20% - Accent3 2 10 3 8" xfId="7209"/>
    <cellStyle name="20% - Accent3 2 10 3 8 2" xfId="26769"/>
    <cellStyle name="20% - Accent3 2 10 3 8 3" xfId="44594"/>
    <cellStyle name="20% - Accent3 2 10 3 9" xfId="12429"/>
    <cellStyle name="20% - Accent3 2 10 3 9 2" xfId="31986"/>
    <cellStyle name="20% - Accent3 2 10 3 9 3" xfId="49770"/>
    <cellStyle name="20% - Accent3 2 10 4" xfId="1561"/>
    <cellStyle name="20% - Accent3 2 10 4 10" xfId="39525"/>
    <cellStyle name="20% - Accent3 2 10 4 2" xfId="2307"/>
    <cellStyle name="20% - Accent3 2 10 4 2 2" xfId="4339"/>
    <cellStyle name="20% - Accent3 2 10 4 2 2 2" xfId="9726"/>
    <cellStyle name="20% - Accent3 2 10 4 2 2 2 2" xfId="29284"/>
    <cellStyle name="20% - Accent3 2 10 4 2 2 2 3" xfId="47099"/>
    <cellStyle name="20% - Accent3 2 10 4 2 2 3" xfId="15845"/>
    <cellStyle name="20% - Accent3 2 10 4 2 2 3 2" xfId="35237"/>
    <cellStyle name="20% - Accent3 2 10 4 2 2 4" xfId="24054"/>
    <cellStyle name="20% - Accent3 2 10 4 2 2 5" xfId="41884"/>
    <cellStyle name="20% - Accent3 2 10 4 2 3" xfId="5642"/>
    <cellStyle name="20% - Accent3 2 10 4 2 3 2" xfId="11003"/>
    <cellStyle name="20% - Accent3 2 10 4 2 3 2 2" xfId="30561"/>
    <cellStyle name="20% - Accent3 2 10 4 2 3 2 3" xfId="48347"/>
    <cellStyle name="20% - Accent3 2 10 4 2 3 3" xfId="17126"/>
    <cellStyle name="20% - Accent3 2 10 4 2 3 3 2" xfId="36485"/>
    <cellStyle name="20% - Accent3 2 10 4 2 3 4" xfId="25302"/>
    <cellStyle name="20% - Accent3 2 10 4 2 3 5" xfId="43132"/>
    <cellStyle name="20% - Accent3 2 10 4 2 4" xfId="8102"/>
    <cellStyle name="20% - Accent3 2 10 4 2 4 2" xfId="27662"/>
    <cellStyle name="20% - Accent3 2 10 4 2 4 3" xfId="45482"/>
    <cellStyle name="20% - Accent3 2 10 4 2 5" xfId="14183"/>
    <cellStyle name="20% - Accent3 2 10 4 2 5 2" xfId="33612"/>
    <cellStyle name="20% - Accent3 2 10 4 2 6" xfId="19459"/>
    <cellStyle name="20% - Accent3 2 10 4 2 6 2" xfId="38783"/>
    <cellStyle name="20% - Accent3 2 10 4 2 7" xfId="22428"/>
    <cellStyle name="20% - Accent3 2 10 4 2 8" xfId="20943"/>
    <cellStyle name="20% - Accent3 2 10 4 2 9" xfId="40267"/>
    <cellStyle name="20% - Accent3 2 10 4 3" xfId="3612"/>
    <cellStyle name="20% - Accent3 2 10 4 3 2" xfId="8999"/>
    <cellStyle name="20% - Accent3 2 10 4 3 2 2" xfId="28557"/>
    <cellStyle name="20% - Accent3 2 10 4 3 2 3" xfId="46373"/>
    <cellStyle name="20% - Accent3 2 10 4 3 3" xfId="15118"/>
    <cellStyle name="20% - Accent3 2 10 4 3 3 2" xfId="34511"/>
    <cellStyle name="20% - Accent3 2 10 4 3 4" xfId="23328"/>
    <cellStyle name="20% - Accent3 2 10 4 3 5" xfId="41158"/>
    <cellStyle name="20% - Accent3 2 10 4 4" xfId="5018"/>
    <cellStyle name="20% - Accent3 2 10 4 4 2" xfId="10385"/>
    <cellStyle name="20% - Accent3 2 10 4 4 2 2" xfId="29943"/>
    <cellStyle name="20% - Accent3 2 10 4 4 2 3" xfId="47756"/>
    <cellStyle name="20% - Accent3 2 10 4 4 3" xfId="16508"/>
    <cellStyle name="20% - Accent3 2 10 4 4 3 2" xfId="35894"/>
    <cellStyle name="20% - Accent3 2 10 4 4 4" xfId="24711"/>
    <cellStyle name="20% - Accent3 2 10 4 4 5" xfId="42541"/>
    <cellStyle name="20% - Accent3 2 10 4 5" xfId="7356"/>
    <cellStyle name="20% - Accent3 2 10 4 5 2" xfId="26916"/>
    <cellStyle name="20% - Accent3 2 10 4 5 3" xfId="44740"/>
    <cellStyle name="20% - Accent3 2 10 4 6" xfId="13437"/>
    <cellStyle name="20% - Accent3 2 10 4 6 2" xfId="32870"/>
    <cellStyle name="20% - Accent3 2 10 4 7" xfId="18717"/>
    <cellStyle name="20% - Accent3 2 10 4 7 2" xfId="38041"/>
    <cellStyle name="20% - Accent3 2 10 4 8" xfId="21685"/>
    <cellStyle name="20% - Accent3 2 10 4 9" xfId="20201"/>
    <cellStyle name="20% - Accent3 2 10 5" xfId="1868"/>
    <cellStyle name="20% - Accent3 2 10 5 10" xfId="39831"/>
    <cellStyle name="20% - Accent3 2 10 5 2" xfId="2614"/>
    <cellStyle name="20% - Accent3 2 10 5 2 2" xfId="4636"/>
    <cellStyle name="20% - Accent3 2 10 5 2 2 2" xfId="10023"/>
    <cellStyle name="20% - Accent3 2 10 5 2 2 2 2" xfId="29581"/>
    <cellStyle name="20% - Accent3 2 10 5 2 2 2 3" xfId="47395"/>
    <cellStyle name="20% - Accent3 2 10 5 2 2 3" xfId="16142"/>
    <cellStyle name="20% - Accent3 2 10 5 2 2 3 2" xfId="35533"/>
    <cellStyle name="20% - Accent3 2 10 5 2 2 4" xfId="24350"/>
    <cellStyle name="20% - Accent3 2 10 5 2 2 5" xfId="42180"/>
    <cellStyle name="20% - Accent3 2 10 5 2 3" xfId="8409"/>
    <cellStyle name="20% - Accent3 2 10 5 2 3 2" xfId="27969"/>
    <cellStyle name="20% - Accent3 2 10 5 2 3 3" xfId="45788"/>
    <cellStyle name="20% - Accent3 2 10 5 2 4" xfId="14490"/>
    <cellStyle name="20% - Accent3 2 10 5 2 4 2" xfId="33918"/>
    <cellStyle name="20% - Accent3 2 10 5 2 5" xfId="19765"/>
    <cellStyle name="20% - Accent3 2 10 5 2 5 2" xfId="39089"/>
    <cellStyle name="20% - Accent3 2 10 5 2 6" xfId="22735"/>
    <cellStyle name="20% - Accent3 2 10 5 2 7" xfId="21249"/>
    <cellStyle name="20% - Accent3 2 10 5 2 8" xfId="40573"/>
    <cellStyle name="20% - Accent3 2 10 5 3" xfId="3906"/>
    <cellStyle name="20% - Accent3 2 10 5 3 2" xfId="9293"/>
    <cellStyle name="20% - Accent3 2 10 5 3 2 2" xfId="28851"/>
    <cellStyle name="20% - Accent3 2 10 5 3 2 3" xfId="46667"/>
    <cellStyle name="20% - Accent3 2 10 5 3 3" xfId="15412"/>
    <cellStyle name="20% - Accent3 2 10 5 3 3 2" xfId="34805"/>
    <cellStyle name="20% - Accent3 2 10 5 3 4" xfId="23622"/>
    <cellStyle name="20% - Accent3 2 10 5 3 5" xfId="41452"/>
    <cellStyle name="20% - Accent3 2 10 5 4" xfId="5452"/>
    <cellStyle name="20% - Accent3 2 10 5 4 2" xfId="10813"/>
    <cellStyle name="20% - Accent3 2 10 5 4 2 2" xfId="30371"/>
    <cellStyle name="20% - Accent3 2 10 5 4 2 3" xfId="48157"/>
    <cellStyle name="20% - Accent3 2 10 5 4 3" xfId="16936"/>
    <cellStyle name="20% - Accent3 2 10 5 4 3 2" xfId="36295"/>
    <cellStyle name="20% - Accent3 2 10 5 4 4" xfId="25112"/>
    <cellStyle name="20% - Accent3 2 10 5 4 5" xfId="42942"/>
    <cellStyle name="20% - Accent3 2 10 5 5" xfId="7663"/>
    <cellStyle name="20% - Accent3 2 10 5 5 2" xfId="27223"/>
    <cellStyle name="20% - Accent3 2 10 5 5 3" xfId="45046"/>
    <cellStyle name="20% - Accent3 2 10 5 6" xfId="13744"/>
    <cellStyle name="20% - Accent3 2 10 5 6 2" xfId="33176"/>
    <cellStyle name="20% - Accent3 2 10 5 7" xfId="19023"/>
    <cellStyle name="20% - Accent3 2 10 5 7 2" xfId="38347"/>
    <cellStyle name="20% - Accent3 2 10 5 8" xfId="21991"/>
    <cellStyle name="20% - Accent3 2 10 5 9" xfId="20507"/>
    <cellStyle name="20% - Accent3 2 10 6" xfId="2015"/>
    <cellStyle name="20% - Accent3 2 10 6 2" xfId="4051"/>
    <cellStyle name="20% - Accent3 2 10 6 2 2" xfId="9438"/>
    <cellStyle name="20% - Accent3 2 10 6 2 2 2" xfId="28996"/>
    <cellStyle name="20% - Accent3 2 10 6 2 2 3" xfId="46812"/>
    <cellStyle name="20% - Accent3 2 10 6 2 3" xfId="15557"/>
    <cellStyle name="20% - Accent3 2 10 6 2 3 2" xfId="34950"/>
    <cellStyle name="20% - Accent3 2 10 6 2 4" xfId="23767"/>
    <cellStyle name="20% - Accent3 2 10 6 2 5" xfId="41597"/>
    <cellStyle name="20% - Accent3 2 10 6 3" xfId="7810"/>
    <cellStyle name="20% - Accent3 2 10 6 3 2" xfId="27370"/>
    <cellStyle name="20% - Accent3 2 10 6 3 3" xfId="45191"/>
    <cellStyle name="20% - Accent3 2 10 6 4" xfId="13891"/>
    <cellStyle name="20% - Accent3 2 10 6 4 2" xfId="33321"/>
    <cellStyle name="20% - Accent3 2 10 6 5" xfId="19168"/>
    <cellStyle name="20% - Accent3 2 10 6 5 2" xfId="38492"/>
    <cellStyle name="20% - Accent3 2 10 6 6" xfId="22136"/>
    <cellStyle name="20% - Accent3 2 10 6 7" xfId="20652"/>
    <cellStyle name="20% - Accent3 2 10 6 8" xfId="39976"/>
    <cellStyle name="20% - Accent3 2 10 7" xfId="3000"/>
    <cellStyle name="20% - Accent3 2 10 7 2" xfId="8623"/>
    <cellStyle name="20% - Accent3 2 10 7 2 2" xfId="28183"/>
    <cellStyle name="20% - Accent3 2 10 7 2 3" xfId="46000"/>
    <cellStyle name="20% - Accent3 2 10 7 3" xfId="14714"/>
    <cellStyle name="20% - Accent3 2 10 7 3 2" xfId="34134"/>
    <cellStyle name="20% - Accent3 2 10 7 4" xfId="22951"/>
    <cellStyle name="20% - Accent3 2 10 7 5" xfId="40785"/>
    <cellStyle name="20% - Accent3 2 10 8" xfId="4809"/>
    <cellStyle name="20% - Accent3 2 10 8 2" xfId="10193"/>
    <cellStyle name="20% - Accent3 2 10 8 2 2" xfId="29751"/>
    <cellStyle name="20% - Accent3 2 10 8 2 3" xfId="47565"/>
    <cellStyle name="20% - Accent3 2 10 8 3" xfId="16315"/>
    <cellStyle name="20% - Accent3 2 10 8 3 2" xfId="35703"/>
    <cellStyle name="20% - Accent3 2 10 8 4" xfId="24520"/>
    <cellStyle name="20% - Accent3 2 10 8 5" xfId="42350"/>
    <cellStyle name="20% - Accent3 2 10 9" xfId="6138"/>
    <cellStyle name="20% - Accent3 2 10 9 2" xfId="11499"/>
    <cellStyle name="20% - Accent3 2 10 9 2 2" xfId="31057"/>
    <cellStyle name="20% - Accent3 2 10 9 2 3" xfId="48842"/>
    <cellStyle name="20% - Accent3 2 10 9 3" xfId="17622"/>
    <cellStyle name="20% - Accent3 2 10 9 3 2" xfId="36980"/>
    <cellStyle name="20% - Accent3 2 10 9 4" xfId="25797"/>
    <cellStyle name="20% - Accent3 2 10 9 5" xfId="43627"/>
    <cellStyle name="20% - Accent3 2 11" xfId="1154"/>
    <cellStyle name="20% - Accent3 2 11 10" xfId="6583"/>
    <cellStyle name="20% - Accent3 2 11 10 2" xfId="11944"/>
    <cellStyle name="20% - Accent3 2 11 10 2 2" xfId="31502"/>
    <cellStyle name="20% - Accent3 2 11 10 2 3" xfId="49287"/>
    <cellStyle name="20% - Accent3 2 11 10 3" xfId="18067"/>
    <cellStyle name="20% - Accent3 2 11 10 3 2" xfId="37425"/>
    <cellStyle name="20% - Accent3 2 11 10 4" xfId="26242"/>
    <cellStyle name="20% - Accent3 2 11 10 5" xfId="44072"/>
    <cellStyle name="20% - Accent3 2 11 11" xfId="7105"/>
    <cellStyle name="20% - Accent3 2 11 11 2" xfId="26665"/>
    <cellStyle name="20% - Accent3 2 11 11 3" xfId="44490"/>
    <cellStyle name="20% - Accent3 2 11 12" xfId="12312"/>
    <cellStyle name="20% - Accent3 2 11 12 2" xfId="31870"/>
    <cellStyle name="20% - Accent3 2 11 12 3" xfId="49655"/>
    <cellStyle name="20% - Accent3 2 11 13" xfId="12665"/>
    <cellStyle name="20% - Accent3 2 11 13 2" xfId="32222"/>
    <cellStyle name="20% - Accent3 2 11 13 3" xfId="49965"/>
    <cellStyle name="20% - Accent3 2 11 14" xfId="13116"/>
    <cellStyle name="20% - Accent3 2 11 14 2" xfId="32618"/>
    <cellStyle name="20% - Accent3 2 11 15" xfId="18433"/>
    <cellStyle name="20% - Accent3 2 11 15 2" xfId="37791"/>
    <cellStyle name="20% - Accent3 2 11 16" xfId="21435"/>
    <cellStyle name="20% - Accent3 2 11 17" xfId="19951"/>
    <cellStyle name="20% - Accent3 2 11 18" xfId="39275"/>
    <cellStyle name="20% - Accent3 2 11 2" xfId="1258"/>
    <cellStyle name="20% - Accent3 2 11 2 10" xfId="7163"/>
    <cellStyle name="20% - Accent3 2 11 2 10 2" xfId="26723"/>
    <cellStyle name="20% - Accent3 2 11 2 10 3" xfId="44548"/>
    <cellStyle name="20% - Accent3 2 11 2 11" xfId="12371"/>
    <cellStyle name="20% - Accent3 2 11 2 11 2" xfId="31929"/>
    <cellStyle name="20% - Accent3 2 11 2 11 3" xfId="49713"/>
    <cellStyle name="20% - Accent3 2 11 2 12" xfId="12726"/>
    <cellStyle name="20% - Accent3 2 11 2 12 2" xfId="32282"/>
    <cellStyle name="20% - Accent3 2 11 2 12 3" xfId="50023"/>
    <cellStyle name="20% - Accent3 2 11 2 13" xfId="13179"/>
    <cellStyle name="20% - Accent3 2 11 2 13 2" xfId="32678"/>
    <cellStyle name="20% - Accent3 2 11 2 14" xfId="18491"/>
    <cellStyle name="20% - Accent3 2 11 2 14 2" xfId="37849"/>
    <cellStyle name="20% - Accent3 2 11 2 15" xfId="21493"/>
    <cellStyle name="20% - Accent3 2 11 2 16" xfId="20009"/>
    <cellStyle name="20% - Accent3 2 11 2 17" xfId="39333"/>
    <cellStyle name="20% - Accent3 2 11 2 2" xfId="1513"/>
    <cellStyle name="20% - Accent3 2 11 2 2 10" xfId="12884"/>
    <cellStyle name="20% - Accent3 2 11 2 2 10 2" xfId="32440"/>
    <cellStyle name="20% - Accent3 2 11 2 2 10 3" xfId="50179"/>
    <cellStyle name="20% - Accent3 2 11 2 2 11" xfId="13390"/>
    <cellStyle name="20% - Accent3 2 11 2 2 11 2" xfId="32823"/>
    <cellStyle name="20% - Accent3 2 11 2 2 12" xfId="18670"/>
    <cellStyle name="20% - Accent3 2 11 2 2 12 2" xfId="37994"/>
    <cellStyle name="20% - Accent3 2 11 2 2 13" xfId="21638"/>
    <cellStyle name="20% - Accent3 2 11 2 2 14" xfId="20154"/>
    <cellStyle name="20% - Accent3 2 11 2 2 15" xfId="39478"/>
    <cellStyle name="20% - Accent3 2 11 2 2 2" xfId="1806"/>
    <cellStyle name="20% - Accent3 2 11 2 2 2 10" xfId="39769"/>
    <cellStyle name="20% - Accent3 2 11 2 2 2 2" xfId="2552"/>
    <cellStyle name="20% - Accent3 2 11 2 2 2 2 2" xfId="4575"/>
    <cellStyle name="20% - Accent3 2 11 2 2 2 2 2 2" xfId="9962"/>
    <cellStyle name="20% - Accent3 2 11 2 2 2 2 2 2 2" xfId="29520"/>
    <cellStyle name="20% - Accent3 2 11 2 2 2 2 2 2 3" xfId="47334"/>
    <cellStyle name="20% - Accent3 2 11 2 2 2 2 2 3" xfId="16081"/>
    <cellStyle name="20% - Accent3 2 11 2 2 2 2 2 3 2" xfId="35472"/>
    <cellStyle name="20% - Accent3 2 11 2 2 2 2 2 4" xfId="24289"/>
    <cellStyle name="20% - Accent3 2 11 2 2 2 2 2 5" xfId="42119"/>
    <cellStyle name="20% - Accent3 2 11 2 2 2 2 3" xfId="8347"/>
    <cellStyle name="20% - Accent3 2 11 2 2 2 2 3 2" xfId="27907"/>
    <cellStyle name="20% - Accent3 2 11 2 2 2 2 3 3" xfId="45726"/>
    <cellStyle name="20% - Accent3 2 11 2 2 2 2 4" xfId="14428"/>
    <cellStyle name="20% - Accent3 2 11 2 2 2 2 4 2" xfId="33856"/>
    <cellStyle name="20% - Accent3 2 11 2 2 2 2 5" xfId="19703"/>
    <cellStyle name="20% - Accent3 2 11 2 2 2 2 5 2" xfId="39027"/>
    <cellStyle name="20% - Accent3 2 11 2 2 2 2 6" xfId="22673"/>
    <cellStyle name="20% - Accent3 2 11 2 2 2 2 7" xfId="21187"/>
    <cellStyle name="20% - Accent3 2 11 2 2 2 2 8" xfId="40511"/>
    <cellStyle name="20% - Accent3 2 11 2 2 2 3" xfId="3845"/>
    <cellStyle name="20% - Accent3 2 11 2 2 2 3 2" xfId="9232"/>
    <cellStyle name="20% - Accent3 2 11 2 2 2 3 2 2" xfId="28790"/>
    <cellStyle name="20% - Accent3 2 11 2 2 2 3 2 3" xfId="46606"/>
    <cellStyle name="20% - Accent3 2 11 2 2 2 3 3" xfId="15351"/>
    <cellStyle name="20% - Accent3 2 11 2 2 2 3 3 2" xfId="34744"/>
    <cellStyle name="20% - Accent3 2 11 2 2 2 3 4" xfId="23561"/>
    <cellStyle name="20% - Accent3 2 11 2 2 2 3 5" xfId="41391"/>
    <cellStyle name="20% - Accent3 2 11 2 2 2 4" xfId="5953"/>
    <cellStyle name="20% - Accent3 2 11 2 2 2 4 2" xfId="11314"/>
    <cellStyle name="20% - Accent3 2 11 2 2 2 4 2 2" xfId="30872"/>
    <cellStyle name="20% - Accent3 2 11 2 2 2 4 2 3" xfId="48658"/>
    <cellStyle name="20% - Accent3 2 11 2 2 2 4 3" xfId="17437"/>
    <cellStyle name="20% - Accent3 2 11 2 2 2 4 3 2" xfId="36796"/>
    <cellStyle name="20% - Accent3 2 11 2 2 2 4 4" xfId="25613"/>
    <cellStyle name="20% - Accent3 2 11 2 2 2 4 5" xfId="43443"/>
    <cellStyle name="20% - Accent3 2 11 2 2 2 5" xfId="7601"/>
    <cellStyle name="20% - Accent3 2 11 2 2 2 5 2" xfId="27161"/>
    <cellStyle name="20% - Accent3 2 11 2 2 2 5 3" xfId="44984"/>
    <cellStyle name="20% - Accent3 2 11 2 2 2 6" xfId="13682"/>
    <cellStyle name="20% - Accent3 2 11 2 2 2 6 2" xfId="33114"/>
    <cellStyle name="20% - Accent3 2 11 2 2 2 7" xfId="18961"/>
    <cellStyle name="20% - Accent3 2 11 2 2 2 7 2" xfId="38285"/>
    <cellStyle name="20% - Accent3 2 11 2 2 2 8" xfId="21929"/>
    <cellStyle name="20% - Accent3 2 11 2 2 2 9" xfId="20445"/>
    <cellStyle name="20% - Accent3 2 11 2 2 3" xfId="2260"/>
    <cellStyle name="20% - Accent3 2 11 2 2 3 2" xfId="4296"/>
    <cellStyle name="20% - Accent3 2 11 2 2 3 2 2" xfId="9683"/>
    <cellStyle name="20% - Accent3 2 11 2 2 3 2 2 2" xfId="29241"/>
    <cellStyle name="20% - Accent3 2 11 2 2 3 2 2 3" xfId="47056"/>
    <cellStyle name="20% - Accent3 2 11 2 2 3 2 3" xfId="15802"/>
    <cellStyle name="20% - Accent3 2 11 2 2 3 2 3 2" xfId="35194"/>
    <cellStyle name="20% - Accent3 2 11 2 2 3 2 4" xfId="24011"/>
    <cellStyle name="20% - Accent3 2 11 2 2 3 2 5" xfId="41841"/>
    <cellStyle name="20% - Accent3 2 11 2 2 3 3" xfId="8055"/>
    <cellStyle name="20% - Accent3 2 11 2 2 3 3 2" xfId="27615"/>
    <cellStyle name="20% - Accent3 2 11 2 2 3 3 3" xfId="45435"/>
    <cellStyle name="20% - Accent3 2 11 2 2 3 4" xfId="14136"/>
    <cellStyle name="20% - Accent3 2 11 2 2 3 4 2" xfId="33565"/>
    <cellStyle name="20% - Accent3 2 11 2 2 3 5" xfId="19412"/>
    <cellStyle name="20% - Accent3 2 11 2 2 3 5 2" xfId="38736"/>
    <cellStyle name="20% - Accent3 2 11 2 2 3 6" xfId="22381"/>
    <cellStyle name="20% - Accent3 2 11 2 2 3 7" xfId="20896"/>
    <cellStyle name="20% - Accent3 2 11 2 2 3 8" xfId="40220"/>
    <cellStyle name="20% - Accent3 2 11 2 2 4" xfId="3433"/>
    <cellStyle name="20% - Accent3 2 11 2 2 4 2" xfId="8925"/>
    <cellStyle name="20% - Accent3 2 11 2 2 4 2 2" xfId="28485"/>
    <cellStyle name="20% - Accent3 2 11 2 2 4 2 3" xfId="46302"/>
    <cellStyle name="20% - Accent3 2 11 2 2 4 3" xfId="15027"/>
    <cellStyle name="20% - Accent3 2 11 2 2 4 3 2" xfId="34440"/>
    <cellStyle name="20% - Accent3 2 11 2 2 4 4" xfId="23257"/>
    <cellStyle name="20% - Accent3 2 11 2 2 4 5" xfId="41087"/>
    <cellStyle name="20% - Accent3 2 11 2 2 5" xfId="5344"/>
    <cellStyle name="20% - Accent3 2 11 2 2 5 2" xfId="10710"/>
    <cellStyle name="20% - Accent3 2 11 2 2 5 2 2" xfId="30268"/>
    <cellStyle name="20% - Accent3 2 11 2 2 5 2 3" xfId="48067"/>
    <cellStyle name="20% - Accent3 2 11 2 2 5 3" xfId="16833"/>
    <cellStyle name="20% - Accent3 2 11 2 2 5 3 2" xfId="36205"/>
    <cellStyle name="20% - Accent3 2 11 2 2 5 4" xfId="25022"/>
    <cellStyle name="20% - Accent3 2 11 2 2 5 5" xfId="42852"/>
    <cellStyle name="20% - Accent3 2 11 2 2 6" xfId="6440"/>
    <cellStyle name="20% - Accent3 2 11 2 2 6 2" xfId="11801"/>
    <cellStyle name="20% - Accent3 2 11 2 2 6 2 2" xfId="31359"/>
    <cellStyle name="20% - Accent3 2 11 2 2 6 2 3" xfId="49144"/>
    <cellStyle name="20% - Accent3 2 11 2 2 6 3" xfId="17924"/>
    <cellStyle name="20% - Accent3 2 11 2 2 6 3 2" xfId="37282"/>
    <cellStyle name="20% - Accent3 2 11 2 2 6 4" xfId="26099"/>
    <cellStyle name="20% - Accent3 2 11 2 2 6 5" xfId="43929"/>
    <cellStyle name="20% - Accent3 2 11 2 2 7" xfId="6844"/>
    <cellStyle name="20% - Accent3 2 11 2 2 7 2" xfId="12205"/>
    <cellStyle name="20% - Accent3 2 11 2 2 7 2 2" xfId="31763"/>
    <cellStyle name="20% - Accent3 2 11 2 2 7 2 3" xfId="49548"/>
    <cellStyle name="20% - Accent3 2 11 2 2 7 3" xfId="18328"/>
    <cellStyle name="20% - Accent3 2 11 2 2 7 3 2" xfId="37686"/>
    <cellStyle name="20% - Accent3 2 11 2 2 7 4" xfId="26503"/>
    <cellStyle name="20% - Accent3 2 11 2 2 7 5" xfId="44333"/>
    <cellStyle name="20% - Accent3 2 11 2 2 8" xfId="7309"/>
    <cellStyle name="20% - Accent3 2 11 2 2 8 2" xfId="26869"/>
    <cellStyle name="20% - Accent3 2 11 2 2 8 3" xfId="44693"/>
    <cellStyle name="20% - Accent3 2 11 2 2 9" xfId="12528"/>
    <cellStyle name="20% - Accent3 2 11 2 2 9 2" xfId="32085"/>
    <cellStyle name="20% - Accent3 2 11 2 2 9 3" xfId="49869"/>
    <cellStyle name="20% - Accent3 2 11 2 3" xfId="1660"/>
    <cellStyle name="20% - Accent3 2 11 2 3 10" xfId="39624"/>
    <cellStyle name="20% - Accent3 2 11 2 3 2" xfId="2406"/>
    <cellStyle name="20% - Accent3 2 11 2 3 2 2" xfId="4429"/>
    <cellStyle name="20% - Accent3 2 11 2 3 2 2 2" xfId="9816"/>
    <cellStyle name="20% - Accent3 2 11 2 3 2 2 2 2" xfId="29374"/>
    <cellStyle name="20% - Accent3 2 11 2 3 2 2 2 3" xfId="47189"/>
    <cellStyle name="20% - Accent3 2 11 2 3 2 2 3" xfId="15935"/>
    <cellStyle name="20% - Accent3 2 11 2 3 2 2 3 2" xfId="35327"/>
    <cellStyle name="20% - Accent3 2 11 2 3 2 2 4" xfId="24144"/>
    <cellStyle name="20% - Accent3 2 11 2 3 2 2 5" xfId="41974"/>
    <cellStyle name="20% - Accent3 2 11 2 3 2 3" xfId="5741"/>
    <cellStyle name="20% - Accent3 2 11 2 3 2 3 2" xfId="11102"/>
    <cellStyle name="20% - Accent3 2 11 2 3 2 3 2 2" xfId="30660"/>
    <cellStyle name="20% - Accent3 2 11 2 3 2 3 2 3" xfId="48446"/>
    <cellStyle name="20% - Accent3 2 11 2 3 2 3 3" xfId="17225"/>
    <cellStyle name="20% - Accent3 2 11 2 3 2 3 3 2" xfId="36584"/>
    <cellStyle name="20% - Accent3 2 11 2 3 2 3 4" xfId="25401"/>
    <cellStyle name="20% - Accent3 2 11 2 3 2 3 5" xfId="43231"/>
    <cellStyle name="20% - Accent3 2 11 2 3 2 4" xfId="8201"/>
    <cellStyle name="20% - Accent3 2 11 2 3 2 4 2" xfId="27761"/>
    <cellStyle name="20% - Accent3 2 11 2 3 2 4 3" xfId="45581"/>
    <cellStyle name="20% - Accent3 2 11 2 3 2 5" xfId="14282"/>
    <cellStyle name="20% - Accent3 2 11 2 3 2 5 2" xfId="33711"/>
    <cellStyle name="20% - Accent3 2 11 2 3 2 6" xfId="19558"/>
    <cellStyle name="20% - Accent3 2 11 2 3 2 6 2" xfId="38882"/>
    <cellStyle name="20% - Accent3 2 11 2 3 2 7" xfId="22527"/>
    <cellStyle name="20% - Accent3 2 11 2 3 2 8" xfId="21042"/>
    <cellStyle name="20% - Accent3 2 11 2 3 2 9" xfId="40366"/>
    <cellStyle name="20% - Accent3 2 11 2 3 3" xfId="3702"/>
    <cellStyle name="20% - Accent3 2 11 2 3 3 2" xfId="9089"/>
    <cellStyle name="20% - Accent3 2 11 2 3 3 2 2" xfId="28647"/>
    <cellStyle name="20% - Accent3 2 11 2 3 3 2 3" xfId="46463"/>
    <cellStyle name="20% - Accent3 2 11 2 3 3 3" xfId="15208"/>
    <cellStyle name="20% - Accent3 2 11 2 3 3 3 2" xfId="34601"/>
    <cellStyle name="20% - Accent3 2 11 2 3 3 4" xfId="23418"/>
    <cellStyle name="20% - Accent3 2 11 2 3 3 5" xfId="41248"/>
    <cellStyle name="20% - Accent3 2 11 2 3 4" xfId="5117"/>
    <cellStyle name="20% - Accent3 2 11 2 3 4 2" xfId="10484"/>
    <cellStyle name="20% - Accent3 2 11 2 3 4 2 2" xfId="30042"/>
    <cellStyle name="20% - Accent3 2 11 2 3 4 2 3" xfId="47855"/>
    <cellStyle name="20% - Accent3 2 11 2 3 4 3" xfId="16607"/>
    <cellStyle name="20% - Accent3 2 11 2 3 4 3 2" xfId="35993"/>
    <cellStyle name="20% - Accent3 2 11 2 3 4 4" xfId="24810"/>
    <cellStyle name="20% - Accent3 2 11 2 3 4 5" xfId="42640"/>
    <cellStyle name="20% - Accent3 2 11 2 3 5" xfId="7455"/>
    <cellStyle name="20% - Accent3 2 11 2 3 5 2" xfId="27015"/>
    <cellStyle name="20% - Accent3 2 11 2 3 5 3" xfId="44839"/>
    <cellStyle name="20% - Accent3 2 11 2 3 6" xfId="13536"/>
    <cellStyle name="20% - Accent3 2 11 2 3 6 2" xfId="32969"/>
    <cellStyle name="20% - Accent3 2 11 2 3 7" xfId="18816"/>
    <cellStyle name="20% - Accent3 2 11 2 3 7 2" xfId="38140"/>
    <cellStyle name="20% - Accent3 2 11 2 3 8" xfId="21784"/>
    <cellStyle name="20% - Accent3 2 11 2 3 9" xfId="20300"/>
    <cellStyle name="20% - Accent3 2 11 2 4" xfId="1968"/>
    <cellStyle name="20% - Accent3 2 11 2 4 10" xfId="39930"/>
    <cellStyle name="20% - Accent3 2 11 2 4 2" xfId="2713"/>
    <cellStyle name="20% - Accent3 2 11 2 4 2 2" xfId="4735"/>
    <cellStyle name="20% - Accent3 2 11 2 4 2 2 2" xfId="10122"/>
    <cellStyle name="20% - Accent3 2 11 2 4 2 2 2 2" xfId="29680"/>
    <cellStyle name="20% - Accent3 2 11 2 4 2 2 2 3" xfId="47494"/>
    <cellStyle name="20% - Accent3 2 11 2 4 2 2 3" xfId="16241"/>
    <cellStyle name="20% - Accent3 2 11 2 4 2 2 3 2" xfId="35632"/>
    <cellStyle name="20% - Accent3 2 11 2 4 2 2 4" xfId="24449"/>
    <cellStyle name="20% - Accent3 2 11 2 4 2 2 5" xfId="42279"/>
    <cellStyle name="20% - Accent3 2 11 2 4 2 3" xfId="8508"/>
    <cellStyle name="20% - Accent3 2 11 2 4 2 3 2" xfId="28068"/>
    <cellStyle name="20% - Accent3 2 11 2 4 2 3 3" xfId="45887"/>
    <cellStyle name="20% - Accent3 2 11 2 4 2 4" xfId="14589"/>
    <cellStyle name="20% - Accent3 2 11 2 4 2 4 2" xfId="34017"/>
    <cellStyle name="20% - Accent3 2 11 2 4 2 5" xfId="19864"/>
    <cellStyle name="20% - Accent3 2 11 2 4 2 5 2" xfId="39188"/>
    <cellStyle name="20% - Accent3 2 11 2 4 2 6" xfId="22834"/>
    <cellStyle name="20% - Accent3 2 11 2 4 2 7" xfId="21348"/>
    <cellStyle name="20% - Accent3 2 11 2 4 2 8" xfId="40672"/>
    <cellStyle name="20% - Accent3 2 11 2 4 3" xfId="4005"/>
    <cellStyle name="20% - Accent3 2 11 2 4 3 2" xfId="9392"/>
    <cellStyle name="20% - Accent3 2 11 2 4 3 2 2" xfId="28950"/>
    <cellStyle name="20% - Accent3 2 11 2 4 3 2 3" xfId="46766"/>
    <cellStyle name="20% - Accent3 2 11 2 4 3 3" xfId="15511"/>
    <cellStyle name="20% - Accent3 2 11 2 4 3 3 2" xfId="34904"/>
    <cellStyle name="20% - Accent3 2 11 2 4 3 4" xfId="23721"/>
    <cellStyle name="20% - Accent3 2 11 2 4 3 5" xfId="41551"/>
    <cellStyle name="20% - Accent3 2 11 2 4 4" xfId="5551"/>
    <cellStyle name="20% - Accent3 2 11 2 4 4 2" xfId="10912"/>
    <cellStyle name="20% - Accent3 2 11 2 4 4 2 2" xfId="30470"/>
    <cellStyle name="20% - Accent3 2 11 2 4 4 2 3" xfId="48256"/>
    <cellStyle name="20% - Accent3 2 11 2 4 4 3" xfId="17035"/>
    <cellStyle name="20% - Accent3 2 11 2 4 4 3 2" xfId="36394"/>
    <cellStyle name="20% - Accent3 2 11 2 4 4 4" xfId="25211"/>
    <cellStyle name="20% - Accent3 2 11 2 4 4 5" xfId="43041"/>
    <cellStyle name="20% - Accent3 2 11 2 4 5" xfId="7763"/>
    <cellStyle name="20% - Accent3 2 11 2 4 5 2" xfId="27323"/>
    <cellStyle name="20% - Accent3 2 11 2 4 5 3" xfId="45145"/>
    <cellStyle name="20% - Accent3 2 11 2 4 6" xfId="13844"/>
    <cellStyle name="20% - Accent3 2 11 2 4 6 2" xfId="33275"/>
    <cellStyle name="20% - Accent3 2 11 2 4 7" xfId="19122"/>
    <cellStyle name="20% - Accent3 2 11 2 4 7 2" xfId="38446"/>
    <cellStyle name="20% - Accent3 2 11 2 4 8" xfId="22090"/>
    <cellStyle name="20% - Accent3 2 11 2 4 9" xfId="20606"/>
    <cellStyle name="20% - Accent3 2 11 2 5" xfId="2114"/>
    <cellStyle name="20% - Accent3 2 11 2 5 2" xfId="4150"/>
    <cellStyle name="20% - Accent3 2 11 2 5 2 2" xfId="9537"/>
    <cellStyle name="20% - Accent3 2 11 2 5 2 2 2" xfId="29095"/>
    <cellStyle name="20% - Accent3 2 11 2 5 2 2 3" xfId="46911"/>
    <cellStyle name="20% - Accent3 2 11 2 5 2 3" xfId="15656"/>
    <cellStyle name="20% - Accent3 2 11 2 5 2 3 2" xfId="35049"/>
    <cellStyle name="20% - Accent3 2 11 2 5 2 4" xfId="23866"/>
    <cellStyle name="20% - Accent3 2 11 2 5 2 5" xfId="41696"/>
    <cellStyle name="20% - Accent3 2 11 2 5 3" xfId="7909"/>
    <cellStyle name="20% - Accent3 2 11 2 5 3 2" xfId="27469"/>
    <cellStyle name="20% - Accent3 2 11 2 5 3 3" xfId="45290"/>
    <cellStyle name="20% - Accent3 2 11 2 5 4" xfId="13990"/>
    <cellStyle name="20% - Accent3 2 11 2 5 4 2" xfId="33420"/>
    <cellStyle name="20% - Accent3 2 11 2 5 5" xfId="19267"/>
    <cellStyle name="20% - Accent3 2 11 2 5 5 2" xfId="38591"/>
    <cellStyle name="20% - Accent3 2 11 2 5 6" xfId="22235"/>
    <cellStyle name="20% - Accent3 2 11 2 5 7" xfId="20751"/>
    <cellStyle name="20% - Accent3 2 11 2 5 8" xfId="40075"/>
    <cellStyle name="20% - Accent3 2 11 2 6" xfId="3142"/>
    <cellStyle name="20% - Accent3 2 11 2 6 2" xfId="8722"/>
    <cellStyle name="20% - Accent3 2 11 2 6 2 2" xfId="28282"/>
    <cellStyle name="20% - Accent3 2 11 2 6 2 3" xfId="46099"/>
    <cellStyle name="20% - Accent3 2 11 2 6 3" xfId="14813"/>
    <cellStyle name="20% - Accent3 2 11 2 6 3 2" xfId="34233"/>
    <cellStyle name="20% - Accent3 2 11 2 6 4" xfId="23050"/>
    <cellStyle name="20% - Accent3 2 11 2 6 5" xfId="40884"/>
    <cellStyle name="20% - Accent3 2 11 2 7" xfId="4910"/>
    <cellStyle name="20% - Accent3 2 11 2 7 2" xfId="10294"/>
    <cellStyle name="20% - Accent3 2 11 2 7 2 2" xfId="29852"/>
    <cellStyle name="20% - Accent3 2 11 2 7 2 3" xfId="47665"/>
    <cellStyle name="20% - Accent3 2 11 2 7 3" xfId="16416"/>
    <cellStyle name="20% - Accent3 2 11 2 7 3 2" xfId="35803"/>
    <cellStyle name="20% - Accent3 2 11 2 7 4" xfId="24620"/>
    <cellStyle name="20% - Accent3 2 11 2 7 5" xfId="42450"/>
    <cellStyle name="20% - Accent3 2 11 2 8" xfId="6237"/>
    <cellStyle name="20% - Accent3 2 11 2 8 2" xfId="11598"/>
    <cellStyle name="20% - Accent3 2 11 2 8 2 2" xfId="31156"/>
    <cellStyle name="20% - Accent3 2 11 2 8 2 3" xfId="48941"/>
    <cellStyle name="20% - Accent3 2 11 2 8 3" xfId="17721"/>
    <cellStyle name="20% - Accent3 2 11 2 8 3 2" xfId="37079"/>
    <cellStyle name="20% - Accent3 2 11 2 8 4" xfId="25896"/>
    <cellStyle name="20% - Accent3 2 11 2 8 5" xfId="43726"/>
    <cellStyle name="20% - Accent3 2 11 2 9" xfId="6641"/>
    <cellStyle name="20% - Accent3 2 11 2 9 2" xfId="12002"/>
    <cellStyle name="20% - Accent3 2 11 2 9 2 2" xfId="31560"/>
    <cellStyle name="20% - Accent3 2 11 2 9 2 3" xfId="49345"/>
    <cellStyle name="20% - Accent3 2 11 2 9 3" xfId="18125"/>
    <cellStyle name="20% - Accent3 2 11 2 9 3 2" xfId="37483"/>
    <cellStyle name="20% - Accent3 2 11 2 9 4" xfId="26300"/>
    <cellStyle name="20% - Accent3 2 11 2 9 5" xfId="44130"/>
    <cellStyle name="20% - Accent3 2 11 3" xfId="1449"/>
    <cellStyle name="20% - Accent3 2 11 3 10" xfId="12826"/>
    <cellStyle name="20% - Accent3 2 11 3 10 2" xfId="32382"/>
    <cellStyle name="20% - Accent3 2 11 3 10 3" xfId="50121"/>
    <cellStyle name="20% - Accent3 2 11 3 11" xfId="13328"/>
    <cellStyle name="20% - Accent3 2 11 3 11 2" xfId="32765"/>
    <cellStyle name="20% - Accent3 2 11 3 12" xfId="18610"/>
    <cellStyle name="20% - Accent3 2 11 3 12 2" xfId="37936"/>
    <cellStyle name="20% - Accent3 2 11 3 13" xfId="21580"/>
    <cellStyle name="20% - Accent3 2 11 3 14" xfId="20096"/>
    <cellStyle name="20% - Accent3 2 11 3 15" xfId="39420"/>
    <cellStyle name="20% - Accent3 2 11 3 2" xfId="1747"/>
    <cellStyle name="20% - Accent3 2 11 3 2 10" xfId="39711"/>
    <cellStyle name="20% - Accent3 2 11 3 2 2" xfId="2493"/>
    <cellStyle name="20% - Accent3 2 11 3 2 2 2" xfId="4516"/>
    <cellStyle name="20% - Accent3 2 11 3 2 2 2 2" xfId="9903"/>
    <cellStyle name="20% - Accent3 2 11 3 2 2 2 2 2" xfId="29461"/>
    <cellStyle name="20% - Accent3 2 11 3 2 2 2 2 3" xfId="47276"/>
    <cellStyle name="20% - Accent3 2 11 3 2 2 2 3" xfId="16022"/>
    <cellStyle name="20% - Accent3 2 11 3 2 2 2 3 2" xfId="35414"/>
    <cellStyle name="20% - Accent3 2 11 3 2 2 2 4" xfId="24231"/>
    <cellStyle name="20% - Accent3 2 11 3 2 2 2 5" xfId="42061"/>
    <cellStyle name="20% - Accent3 2 11 3 2 2 3" xfId="8288"/>
    <cellStyle name="20% - Accent3 2 11 3 2 2 3 2" xfId="27848"/>
    <cellStyle name="20% - Accent3 2 11 3 2 2 3 3" xfId="45668"/>
    <cellStyle name="20% - Accent3 2 11 3 2 2 4" xfId="14369"/>
    <cellStyle name="20% - Accent3 2 11 3 2 2 4 2" xfId="33798"/>
    <cellStyle name="20% - Accent3 2 11 3 2 2 5" xfId="19645"/>
    <cellStyle name="20% - Accent3 2 11 3 2 2 5 2" xfId="38969"/>
    <cellStyle name="20% - Accent3 2 11 3 2 2 6" xfId="22614"/>
    <cellStyle name="20% - Accent3 2 11 3 2 2 7" xfId="21129"/>
    <cellStyle name="20% - Accent3 2 11 3 2 2 8" xfId="40453"/>
    <cellStyle name="20% - Accent3 2 11 3 2 3" xfId="3787"/>
    <cellStyle name="20% - Accent3 2 11 3 2 3 2" xfId="9174"/>
    <cellStyle name="20% - Accent3 2 11 3 2 3 2 2" xfId="28732"/>
    <cellStyle name="20% - Accent3 2 11 3 2 3 2 3" xfId="46548"/>
    <cellStyle name="20% - Accent3 2 11 3 2 3 3" xfId="15293"/>
    <cellStyle name="20% - Accent3 2 11 3 2 3 3 2" xfId="34686"/>
    <cellStyle name="20% - Accent3 2 11 3 2 3 4" xfId="23503"/>
    <cellStyle name="20% - Accent3 2 11 3 2 3 5" xfId="41333"/>
    <cellStyle name="20% - Accent3 2 11 3 2 4" xfId="5895"/>
    <cellStyle name="20% - Accent3 2 11 3 2 4 2" xfId="11256"/>
    <cellStyle name="20% - Accent3 2 11 3 2 4 2 2" xfId="30814"/>
    <cellStyle name="20% - Accent3 2 11 3 2 4 2 3" xfId="48600"/>
    <cellStyle name="20% - Accent3 2 11 3 2 4 3" xfId="17379"/>
    <cellStyle name="20% - Accent3 2 11 3 2 4 3 2" xfId="36738"/>
    <cellStyle name="20% - Accent3 2 11 3 2 4 4" xfId="25555"/>
    <cellStyle name="20% - Accent3 2 11 3 2 4 5" xfId="43385"/>
    <cellStyle name="20% - Accent3 2 11 3 2 5" xfId="7542"/>
    <cellStyle name="20% - Accent3 2 11 3 2 5 2" xfId="27102"/>
    <cellStyle name="20% - Accent3 2 11 3 2 5 3" xfId="44926"/>
    <cellStyle name="20% - Accent3 2 11 3 2 6" xfId="13623"/>
    <cellStyle name="20% - Accent3 2 11 3 2 6 2" xfId="33056"/>
    <cellStyle name="20% - Accent3 2 11 3 2 7" xfId="18903"/>
    <cellStyle name="20% - Accent3 2 11 3 2 7 2" xfId="38227"/>
    <cellStyle name="20% - Accent3 2 11 3 2 8" xfId="21871"/>
    <cellStyle name="20% - Accent3 2 11 3 2 9" xfId="20387"/>
    <cellStyle name="20% - Accent3 2 11 3 3" xfId="2201"/>
    <cellStyle name="20% - Accent3 2 11 3 3 2" xfId="4237"/>
    <cellStyle name="20% - Accent3 2 11 3 3 2 2" xfId="9624"/>
    <cellStyle name="20% - Accent3 2 11 3 3 2 2 2" xfId="29182"/>
    <cellStyle name="20% - Accent3 2 11 3 3 2 2 3" xfId="46998"/>
    <cellStyle name="20% - Accent3 2 11 3 3 2 3" xfId="15743"/>
    <cellStyle name="20% - Accent3 2 11 3 3 2 3 2" xfId="35136"/>
    <cellStyle name="20% - Accent3 2 11 3 3 2 4" xfId="23953"/>
    <cellStyle name="20% - Accent3 2 11 3 3 2 5" xfId="41783"/>
    <cellStyle name="20% - Accent3 2 11 3 3 3" xfId="7996"/>
    <cellStyle name="20% - Accent3 2 11 3 3 3 2" xfId="27556"/>
    <cellStyle name="20% - Accent3 2 11 3 3 3 3" xfId="45377"/>
    <cellStyle name="20% - Accent3 2 11 3 3 4" xfId="14077"/>
    <cellStyle name="20% - Accent3 2 11 3 3 4 2" xfId="33507"/>
    <cellStyle name="20% - Accent3 2 11 3 3 5" xfId="19354"/>
    <cellStyle name="20% - Accent3 2 11 3 3 5 2" xfId="38678"/>
    <cellStyle name="20% - Accent3 2 11 3 3 6" xfId="22322"/>
    <cellStyle name="20% - Accent3 2 11 3 3 7" xfId="20838"/>
    <cellStyle name="20% - Accent3 2 11 3 3 8" xfId="40162"/>
    <cellStyle name="20% - Accent3 2 11 3 4" xfId="3375"/>
    <cellStyle name="20% - Accent3 2 11 3 4 2" xfId="8867"/>
    <cellStyle name="20% - Accent3 2 11 3 4 2 2" xfId="28427"/>
    <cellStyle name="20% - Accent3 2 11 3 4 2 3" xfId="46244"/>
    <cellStyle name="20% - Accent3 2 11 3 4 3" xfId="14969"/>
    <cellStyle name="20% - Accent3 2 11 3 4 3 2" xfId="34382"/>
    <cellStyle name="20% - Accent3 2 11 3 4 4" xfId="23199"/>
    <cellStyle name="20% - Accent3 2 11 3 4 5" xfId="41029"/>
    <cellStyle name="20% - Accent3 2 11 3 5" xfId="5286"/>
    <cellStyle name="20% - Accent3 2 11 3 5 2" xfId="10652"/>
    <cellStyle name="20% - Accent3 2 11 3 5 2 2" xfId="30210"/>
    <cellStyle name="20% - Accent3 2 11 3 5 2 3" xfId="48009"/>
    <cellStyle name="20% - Accent3 2 11 3 5 3" xfId="16775"/>
    <cellStyle name="20% - Accent3 2 11 3 5 3 2" xfId="36147"/>
    <cellStyle name="20% - Accent3 2 11 3 5 4" xfId="24964"/>
    <cellStyle name="20% - Accent3 2 11 3 5 5" xfId="42794"/>
    <cellStyle name="20% - Accent3 2 11 3 6" xfId="6382"/>
    <cellStyle name="20% - Accent3 2 11 3 6 2" xfId="11743"/>
    <cellStyle name="20% - Accent3 2 11 3 6 2 2" xfId="31301"/>
    <cellStyle name="20% - Accent3 2 11 3 6 2 3" xfId="49086"/>
    <cellStyle name="20% - Accent3 2 11 3 6 3" xfId="17866"/>
    <cellStyle name="20% - Accent3 2 11 3 6 3 2" xfId="37224"/>
    <cellStyle name="20% - Accent3 2 11 3 6 4" xfId="26041"/>
    <cellStyle name="20% - Accent3 2 11 3 6 5" xfId="43871"/>
    <cellStyle name="20% - Accent3 2 11 3 7" xfId="6786"/>
    <cellStyle name="20% - Accent3 2 11 3 7 2" xfId="12147"/>
    <cellStyle name="20% - Accent3 2 11 3 7 2 2" xfId="31705"/>
    <cellStyle name="20% - Accent3 2 11 3 7 2 3" xfId="49490"/>
    <cellStyle name="20% - Accent3 2 11 3 7 3" xfId="18270"/>
    <cellStyle name="20% - Accent3 2 11 3 7 3 2" xfId="37628"/>
    <cellStyle name="20% - Accent3 2 11 3 7 4" xfId="26445"/>
    <cellStyle name="20% - Accent3 2 11 3 7 5" xfId="44275"/>
    <cellStyle name="20% - Accent3 2 11 3 8" xfId="7250"/>
    <cellStyle name="20% - Accent3 2 11 3 8 2" xfId="26810"/>
    <cellStyle name="20% - Accent3 2 11 3 8 3" xfId="44635"/>
    <cellStyle name="20% - Accent3 2 11 3 9" xfId="12470"/>
    <cellStyle name="20% - Accent3 2 11 3 9 2" xfId="32027"/>
    <cellStyle name="20% - Accent3 2 11 3 9 3" xfId="49811"/>
    <cellStyle name="20% - Accent3 2 11 4" xfId="1602"/>
    <cellStyle name="20% - Accent3 2 11 4 10" xfId="39566"/>
    <cellStyle name="20% - Accent3 2 11 4 2" xfId="2348"/>
    <cellStyle name="20% - Accent3 2 11 4 2 2" xfId="4371"/>
    <cellStyle name="20% - Accent3 2 11 4 2 2 2" xfId="9758"/>
    <cellStyle name="20% - Accent3 2 11 4 2 2 2 2" xfId="29316"/>
    <cellStyle name="20% - Accent3 2 11 4 2 2 2 3" xfId="47131"/>
    <cellStyle name="20% - Accent3 2 11 4 2 2 3" xfId="15877"/>
    <cellStyle name="20% - Accent3 2 11 4 2 2 3 2" xfId="35269"/>
    <cellStyle name="20% - Accent3 2 11 4 2 2 4" xfId="24086"/>
    <cellStyle name="20% - Accent3 2 11 4 2 2 5" xfId="41916"/>
    <cellStyle name="20% - Accent3 2 11 4 2 3" xfId="5683"/>
    <cellStyle name="20% - Accent3 2 11 4 2 3 2" xfId="11044"/>
    <cellStyle name="20% - Accent3 2 11 4 2 3 2 2" xfId="30602"/>
    <cellStyle name="20% - Accent3 2 11 4 2 3 2 3" xfId="48388"/>
    <cellStyle name="20% - Accent3 2 11 4 2 3 3" xfId="17167"/>
    <cellStyle name="20% - Accent3 2 11 4 2 3 3 2" xfId="36526"/>
    <cellStyle name="20% - Accent3 2 11 4 2 3 4" xfId="25343"/>
    <cellStyle name="20% - Accent3 2 11 4 2 3 5" xfId="43173"/>
    <cellStyle name="20% - Accent3 2 11 4 2 4" xfId="8143"/>
    <cellStyle name="20% - Accent3 2 11 4 2 4 2" xfId="27703"/>
    <cellStyle name="20% - Accent3 2 11 4 2 4 3" xfId="45523"/>
    <cellStyle name="20% - Accent3 2 11 4 2 5" xfId="14224"/>
    <cellStyle name="20% - Accent3 2 11 4 2 5 2" xfId="33653"/>
    <cellStyle name="20% - Accent3 2 11 4 2 6" xfId="19500"/>
    <cellStyle name="20% - Accent3 2 11 4 2 6 2" xfId="38824"/>
    <cellStyle name="20% - Accent3 2 11 4 2 7" xfId="22469"/>
    <cellStyle name="20% - Accent3 2 11 4 2 8" xfId="20984"/>
    <cellStyle name="20% - Accent3 2 11 4 2 9" xfId="40308"/>
    <cellStyle name="20% - Accent3 2 11 4 3" xfId="3644"/>
    <cellStyle name="20% - Accent3 2 11 4 3 2" xfId="9031"/>
    <cellStyle name="20% - Accent3 2 11 4 3 2 2" xfId="28589"/>
    <cellStyle name="20% - Accent3 2 11 4 3 2 3" xfId="46405"/>
    <cellStyle name="20% - Accent3 2 11 4 3 3" xfId="15150"/>
    <cellStyle name="20% - Accent3 2 11 4 3 3 2" xfId="34543"/>
    <cellStyle name="20% - Accent3 2 11 4 3 4" xfId="23360"/>
    <cellStyle name="20% - Accent3 2 11 4 3 5" xfId="41190"/>
    <cellStyle name="20% - Accent3 2 11 4 4" xfId="5059"/>
    <cellStyle name="20% - Accent3 2 11 4 4 2" xfId="10426"/>
    <cellStyle name="20% - Accent3 2 11 4 4 2 2" xfId="29984"/>
    <cellStyle name="20% - Accent3 2 11 4 4 2 3" xfId="47797"/>
    <cellStyle name="20% - Accent3 2 11 4 4 3" xfId="16549"/>
    <cellStyle name="20% - Accent3 2 11 4 4 3 2" xfId="35935"/>
    <cellStyle name="20% - Accent3 2 11 4 4 4" xfId="24752"/>
    <cellStyle name="20% - Accent3 2 11 4 4 5" xfId="42582"/>
    <cellStyle name="20% - Accent3 2 11 4 5" xfId="7397"/>
    <cellStyle name="20% - Accent3 2 11 4 5 2" xfId="26957"/>
    <cellStyle name="20% - Accent3 2 11 4 5 3" xfId="44781"/>
    <cellStyle name="20% - Accent3 2 11 4 6" xfId="13478"/>
    <cellStyle name="20% - Accent3 2 11 4 6 2" xfId="32911"/>
    <cellStyle name="20% - Accent3 2 11 4 7" xfId="18758"/>
    <cellStyle name="20% - Accent3 2 11 4 7 2" xfId="38082"/>
    <cellStyle name="20% - Accent3 2 11 4 8" xfId="21726"/>
    <cellStyle name="20% - Accent3 2 11 4 9" xfId="20242"/>
    <cellStyle name="20% - Accent3 2 11 5" xfId="1909"/>
    <cellStyle name="20% - Accent3 2 11 5 10" xfId="39872"/>
    <cellStyle name="20% - Accent3 2 11 5 2" xfId="2655"/>
    <cellStyle name="20% - Accent3 2 11 5 2 2" xfId="4677"/>
    <cellStyle name="20% - Accent3 2 11 5 2 2 2" xfId="10064"/>
    <cellStyle name="20% - Accent3 2 11 5 2 2 2 2" xfId="29622"/>
    <cellStyle name="20% - Accent3 2 11 5 2 2 2 3" xfId="47436"/>
    <cellStyle name="20% - Accent3 2 11 5 2 2 3" xfId="16183"/>
    <cellStyle name="20% - Accent3 2 11 5 2 2 3 2" xfId="35574"/>
    <cellStyle name="20% - Accent3 2 11 5 2 2 4" xfId="24391"/>
    <cellStyle name="20% - Accent3 2 11 5 2 2 5" xfId="42221"/>
    <cellStyle name="20% - Accent3 2 11 5 2 3" xfId="8450"/>
    <cellStyle name="20% - Accent3 2 11 5 2 3 2" xfId="28010"/>
    <cellStyle name="20% - Accent3 2 11 5 2 3 3" xfId="45829"/>
    <cellStyle name="20% - Accent3 2 11 5 2 4" xfId="14531"/>
    <cellStyle name="20% - Accent3 2 11 5 2 4 2" xfId="33959"/>
    <cellStyle name="20% - Accent3 2 11 5 2 5" xfId="19806"/>
    <cellStyle name="20% - Accent3 2 11 5 2 5 2" xfId="39130"/>
    <cellStyle name="20% - Accent3 2 11 5 2 6" xfId="22776"/>
    <cellStyle name="20% - Accent3 2 11 5 2 7" xfId="21290"/>
    <cellStyle name="20% - Accent3 2 11 5 2 8" xfId="40614"/>
    <cellStyle name="20% - Accent3 2 11 5 3" xfId="3947"/>
    <cellStyle name="20% - Accent3 2 11 5 3 2" xfId="9334"/>
    <cellStyle name="20% - Accent3 2 11 5 3 2 2" xfId="28892"/>
    <cellStyle name="20% - Accent3 2 11 5 3 2 3" xfId="46708"/>
    <cellStyle name="20% - Accent3 2 11 5 3 3" xfId="15453"/>
    <cellStyle name="20% - Accent3 2 11 5 3 3 2" xfId="34846"/>
    <cellStyle name="20% - Accent3 2 11 5 3 4" xfId="23663"/>
    <cellStyle name="20% - Accent3 2 11 5 3 5" xfId="41493"/>
    <cellStyle name="20% - Accent3 2 11 5 4" xfId="5493"/>
    <cellStyle name="20% - Accent3 2 11 5 4 2" xfId="10854"/>
    <cellStyle name="20% - Accent3 2 11 5 4 2 2" xfId="30412"/>
    <cellStyle name="20% - Accent3 2 11 5 4 2 3" xfId="48198"/>
    <cellStyle name="20% - Accent3 2 11 5 4 3" xfId="16977"/>
    <cellStyle name="20% - Accent3 2 11 5 4 3 2" xfId="36336"/>
    <cellStyle name="20% - Accent3 2 11 5 4 4" xfId="25153"/>
    <cellStyle name="20% - Accent3 2 11 5 4 5" xfId="42983"/>
    <cellStyle name="20% - Accent3 2 11 5 5" xfId="7704"/>
    <cellStyle name="20% - Accent3 2 11 5 5 2" xfId="27264"/>
    <cellStyle name="20% - Accent3 2 11 5 5 3" xfId="45087"/>
    <cellStyle name="20% - Accent3 2 11 5 6" xfId="13785"/>
    <cellStyle name="20% - Accent3 2 11 5 6 2" xfId="33217"/>
    <cellStyle name="20% - Accent3 2 11 5 7" xfId="19064"/>
    <cellStyle name="20% - Accent3 2 11 5 7 2" xfId="38388"/>
    <cellStyle name="20% - Accent3 2 11 5 8" xfId="22032"/>
    <cellStyle name="20% - Accent3 2 11 5 9" xfId="20548"/>
    <cellStyle name="20% - Accent3 2 11 6" xfId="2056"/>
    <cellStyle name="20% - Accent3 2 11 6 2" xfId="4092"/>
    <cellStyle name="20% - Accent3 2 11 6 2 2" xfId="9479"/>
    <cellStyle name="20% - Accent3 2 11 6 2 2 2" xfId="29037"/>
    <cellStyle name="20% - Accent3 2 11 6 2 2 3" xfId="46853"/>
    <cellStyle name="20% - Accent3 2 11 6 2 3" xfId="15598"/>
    <cellStyle name="20% - Accent3 2 11 6 2 3 2" xfId="34991"/>
    <cellStyle name="20% - Accent3 2 11 6 2 4" xfId="23808"/>
    <cellStyle name="20% - Accent3 2 11 6 2 5" xfId="41638"/>
    <cellStyle name="20% - Accent3 2 11 6 3" xfId="7851"/>
    <cellStyle name="20% - Accent3 2 11 6 3 2" xfId="27411"/>
    <cellStyle name="20% - Accent3 2 11 6 3 3" xfId="45232"/>
    <cellStyle name="20% - Accent3 2 11 6 4" xfId="13932"/>
    <cellStyle name="20% - Accent3 2 11 6 4 2" xfId="33362"/>
    <cellStyle name="20% - Accent3 2 11 6 5" xfId="19209"/>
    <cellStyle name="20% - Accent3 2 11 6 5 2" xfId="38533"/>
    <cellStyle name="20% - Accent3 2 11 6 6" xfId="22177"/>
    <cellStyle name="20% - Accent3 2 11 6 7" xfId="20693"/>
    <cellStyle name="20% - Accent3 2 11 6 8" xfId="40017"/>
    <cellStyle name="20% - Accent3 2 11 7" xfId="3084"/>
    <cellStyle name="20% - Accent3 2 11 7 2" xfId="8664"/>
    <cellStyle name="20% - Accent3 2 11 7 2 2" xfId="28224"/>
    <cellStyle name="20% - Accent3 2 11 7 2 3" xfId="46041"/>
    <cellStyle name="20% - Accent3 2 11 7 3" xfId="14755"/>
    <cellStyle name="20% - Accent3 2 11 7 3 2" xfId="34175"/>
    <cellStyle name="20% - Accent3 2 11 7 4" xfId="22992"/>
    <cellStyle name="20% - Accent3 2 11 7 5" xfId="40826"/>
    <cellStyle name="20% - Accent3 2 11 8" xfId="4850"/>
    <cellStyle name="20% - Accent3 2 11 8 2" xfId="10234"/>
    <cellStyle name="20% - Accent3 2 11 8 2 2" xfId="29792"/>
    <cellStyle name="20% - Accent3 2 11 8 2 3" xfId="47606"/>
    <cellStyle name="20% - Accent3 2 11 8 3" xfId="16356"/>
    <cellStyle name="20% - Accent3 2 11 8 3 2" xfId="35744"/>
    <cellStyle name="20% - Accent3 2 11 8 4" xfId="24561"/>
    <cellStyle name="20% - Accent3 2 11 8 5" xfId="42391"/>
    <cellStyle name="20% - Accent3 2 11 9" xfId="6179"/>
    <cellStyle name="20% - Accent3 2 11 9 2" xfId="11540"/>
    <cellStyle name="20% - Accent3 2 11 9 2 2" xfId="31098"/>
    <cellStyle name="20% - Accent3 2 11 9 2 3" xfId="48883"/>
    <cellStyle name="20% - Accent3 2 11 9 3" xfId="17663"/>
    <cellStyle name="20% - Accent3 2 11 9 3 2" xfId="37021"/>
    <cellStyle name="20% - Accent3 2 11 9 4" xfId="25838"/>
    <cellStyle name="20% - Accent3 2 11 9 5" xfId="43668"/>
    <cellStyle name="20% - Accent3 2 12" xfId="1295"/>
    <cellStyle name="20% - Accent3 2 12 10" xfId="7190"/>
    <cellStyle name="20% - Accent3 2 12 10 2" xfId="26750"/>
    <cellStyle name="20% - Accent3 2 12 10 3" xfId="44575"/>
    <cellStyle name="20% - Accent3 2 12 11" xfId="12398"/>
    <cellStyle name="20% - Accent3 2 12 11 2" xfId="31956"/>
    <cellStyle name="20% - Accent3 2 12 11 3" xfId="49740"/>
    <cellStyle name="20% - Accent3 2 12 12" xfId="12753"/>
    <cellStyle name="20% - Accent3 2 12 12 2" xfId="32309"/>
    <cellStyle name="20% - Accent3 2 12 12 3" xfId="50050"/>
    <cellStyle name="20% - Accent3 2 12 13" xfId="13206"/>
    <cellStyle name="20% - Accent3 2 12 13 2" xfId="32705"/>
    <cellStyle name="20% - Accent3 2 12 14" xfId="18518"/>
    <cellStyle name="20% - Accent3 2 12 14 2" xfId="37876"/>
    <cellStyle name="20% - Accent3 2 12 15" xfId="21520"/>
    <cellStyle name="20% - Accent3 2 12 16" xfId="20036"/>
    <cellStyle name="20% - Accent3 2 12 17" xfId="39360"/>
    <cellStyle name="20% - Accent3 2 12 2" xfId="1540"/>
    <cellStyle name="20% - Accent3 2 12 2 10" xfId="12911"/>
    <cellStyle name="20% - Accent3 2 12 2 10 2" xfId="32467"/>
    <cellStyle name="20% - Accent3 2 12 2 10 3" xfId="50206"/>
    <cellStyle name="20% - Accent3 2 12 2 11" xfId="13417"/>
    <cellStyle name="20% - Accent3 2 12 2 11 2" xfId="32850"/>
    <cellStyle name="20% - Accent3 2 12 2 12" xfId="18697"/>
    <cellStyle name="20% - Accent3 2 12 2 12 2" xfId="38021"/>
    <cellStyle name="20% - Accent3 2 12 2 13" xfId="21665"/>
    <cellStyle name="20% - Accent3 2 12 2 14" xfId="20181"/>
    <cellStyle name="20% - Accent3 2 12 2 15" xfId="39505"/>
    <cellStyle name="20% - Accent3 2 12 2 2" xfId="1833"/>
    <cellStyle name="20% - Accent3 2 12 2 2 10" xfId="39796"/>
    <cellStyle name="20% - Accent3 2 12 2 2 2" xfId="2579"/>
    <cellStyle name="20% - Accent3 2 12 2 2 2 2" xfId="4602"/>
    <cellStyle name="20% - Accent3 2 12 2 2 2 2 2" xfId="9989"/>
    <cellStyle name="20% - Accent3 2 12 2 2 2 2 2 2" xfId="29547"/>
    <cellStyle name="20% - Accent3 2 12 2 2 2 2 2 3" xfId="47361"/>
    <cellStyle name="20% - Accent3 2 12 2 2 2 2 3" xfId="16108"/>
    <cellStyle name="20% - Accent3 2 12 2 2 2 2 3 2" xfId="35499"/>
    <cellStyle name="20% - Accent3 2 12 2 2 2 2 4" xfId="24316"/>
    <cellStyle name="20% - Accent3 2 12 2 2 2 2 5" xfId="42146"/>
    <cellStyle name="20% - Accent3 2 12 2 2 2 3" xfId="8374"/>
    <cellStyle name="20% - Accent3 2 12 2 2 2 3 2" xfId="27934"/>
    <cellStyle name="20% - Accent3 2 12 2 2 2 3 3" xfId="45753"/>
    <cellStyle name="20% - Accent3 2 12 2 2 2 4" xfId="14455"/>
    <cellStyle name="20% - Accent3 2 12 2 2 2 4 2" xfId="33883"/>
    <cellStyle name="20% - Accent3 2 12 2 2 2 5" xfId="19730"/>
    <cellStyle name="20% - Accent3 2 12 2 2 2 5 2" xfId="39054"/>
    <cellStyle name="20% - Accent3 2 12 2 2 2 6" xfId="22700"/>
    <cellStyle name="20% - Accent3 2 12 2 2 2 7" xfId="21214"/>
    <cellStyle name="20% - Accent3 2 12 2 2 2 8" xfId="40538"/>
    <cellStyle name="20% - Accent3 2 12 2 2 3" xfId="3872"/>
    <cellStyle name="20% - Accent3 2 12 2 2 3 2" xfId="9259"/>
    <cellStyle name="20% - Accent3 2 12 2 2 3 2 2" xfId="28817"/>
    <cellStyle name="20% - Accent3 2 12 2 2 3 2 3" xfId="46633"/>
    <cellStyle name="20% - Accent3 2 12 2 2 3 3" xfId="15378"/>
    <cellStyle name="20% - Accent3 2 12 2 2 3 3 2" xfId="34771"/>
    <cellStyle name="20% - Accent3 2 12 2 2 3 4" xfId="23588"/>
    <cellStyle name="20% - Accent3 2 12 2 2 3 5" xfId="41418"/>
    <cellStyle name="20% - Accent3 2 12 2 2 4" xfId="5980"/>
    <cellStyle name="20% - Accent3 2 12 2 2 4 2" xfId="11341"/>
    <cellStyle name="20% - Accent3 2 12 2 2 4 2 2" xfId="30899"/>
    <cellStyle name="20% - Accent3 2 12 2 2 4 2 3" xfId="48685"/>
    <cellStyle name="20% - Accent3 2 12 2 2 4 3" xfId="17464"/>
    <cellStyle name="20% - Accent3 2 12 2 2 4 3 2" xfId="36823"/>
    <cellStyle name="20% - Accent3 2 12 2 2 4 4" xfId="25640"/>
    <cellStyle name="20% - Accent3 2 12 2 2 4 5" xfId="43470"/>
    <cellStyle name="20% - Accent3 2 12 2 2 5" xfId="7628"/>
    <cellStyle name="20% - Accent3 2 12 2 2 5 2" xfId="27188"/>
    <cellStyle name="20% - Accent3 2 12 2 2 5 3" xfId="45011"/>
    <cellStyle name="20% - Accent3 2 12 2 2 6" xfId="13709"/>
    <cellStyle name="20% - Accent3 2 12 2 2 6 2" xfId="33141"/>
    <cellStyle name="20% - Accent3 2 12 2 2 7" xfId="18988"/>
    <cellStyle name="20% - Accent3 2 12 2 2 7 2" xfId="38312"/>
    <cellStyle name="20% - Accent3 2 12 2 2 8" xfId="21956"/>
    <cellStyle name="20% - Accent3 2 12 2 2 9" xfId="20472"/>
    <cellStyle name="20% - Accent3 2 12 2 3" xfId="2287"/>
    <cellStyle name="20% - Accent3 2 12 2 3 2" xfId="4323"/>
    <cellStyle name="20% - Accent3 2 12 2 3 2 2" xfId="9710"/>
    <cellStyle name="20% - Accent3 2 12 2 3 2 2 2" xfId="29268"/>
    <cellStyle name="20% - Accent3 2 12 2 3 2 2 3" xfId="47083"/>
    <cellStyle name="20% - Accent3 2 12 2 3 2 3" xfId="15829"/>
    <cellStyle name="20% - Accent3 2 12 2 3 2 3 2" xfId="35221"/>
    <cellStyle name="20% - Accent3 2 12 2 3 2 4" xfId="24038"/>
    <cellStyle name="20% - Accent3 2 12 2 3 2 5" xfId="41868"/>
    <cellStyle name="20% - Accent3 2 12 2 3 3" xfId="8082"/>
    <cellStyle name="20% - Accent3 2 12 2 3 3 2" xfId="27642"/>
    <cellStyle name="20% - Accent3 2 12 2 3 3 3" xfId="45462"/>
    <cellStyle name="20% - Accent3 2 12 2 3 4" xfId="14163"/>
    <cellStyle name="20% - Accent3 2 12 2 3 4 2" xfId="33592"/>
    <cellStyle name="20% - Accent3 2 12 2 3 5" xfId="19439"/>
    <cellStyle name="20% - Accent3 2 12 2 3 5 2" xfId="38763"/>
    <cellStyle name="20% - Accent3 2 12 2 3 6" xfId="22408"/>
    <cellStyle name="20% - Accent3 2 12 2 3 7" xfId="20923"/>
    <cellStyle name="20% - Accent3 2 12 2 3 8" xfId="40247"/>
    <cellStyle name="20% - Accent3 2 12 2 4" xfId="3460"/>
    <cellStyle name="20% - Accent3 2 12 2 4 2" xfId="8952"/>
    <cellStyle name="20% - Accent3 2 12 2 4 2 2" xfId="28512"/>
    <cellStyle name="20% - Accent3 2 12 2 4 2 3" xfId="46329"/>
    <cellStyle name="20% - Accent3 2 12 2 4 3" xfId="15054"/>
    <cellStyle name="20% - Accent3 2 12 2 4 3 2" xfId="34467"/>
    <cellStyle name="20% - Accent3 2 12 2 4 4" xfId="23284"/>
    <cellStyle name="20% - Accent3 2 12 2 4 5" xfId="41114"/>
    <cellStyle name="20% - Accent3 2 12 2 5" xfId="5371"/>
    <cellStyle name="20% - Accent3 2 12 2 5 2" xfId="10737"/>
    <cellStyle name="20% - Accent3 2 12 2 5 2 2" xfId="30295"/>
    <cellStyle name="20% - Accent3 2 12 2 5 2 3" xfId="48094"/>
    <cellStyle name="20% - Accent3 2 12 2 5 3" xfId="16860"/>
    <cellStyle name="20% - Accent3 2 12 2 5 3 2" xfId="36232"/>
    <cellStyle name="20% - Accent3 2 12 2 5 4" xfId="25049"/>
    <cellStyle name="20% - Accent3 2 12 2 5 5" xfId="42879"/>
    <cellStyle name="20% - Accent3 2 12 2 6" xfId="6467"/>
    <cellStyle name="20% - Accent3 2 12 2 6 2" xfId="11828"/>
    <cellStyle name="20% - Accent3 2 12 2 6 2 2" xfId="31386"/>
    <cellStyle name="20% - Accent3 2 12 2 6 2 3" xfId="49171"/>
    <cellStyle name="20% - Accent3 2 12 2 6 3" xfId="17951"/>
    <cellStyle name="20% - Accent3 2 12 2 6 3 2" xfId="37309"/>
    <cellStyle name="20% - Accent3 2 12 2 6 4" xfId="26126"/>
    <cellStyle name="20% - Accent3 2 12 2 6 5" xfId="43956"/>
    <cellStyle name="20% - Accent3 2 12 2 7" xfId="6871"/>
    <cellStyle name="20% - Accent3 2 12 2 7 2" xfId="12232"/>
    <cellStyle name="20% - Accent3 2 12 2 7 2 2" xfId="31790"/>
    <cellStyle name="20% - Accent3 2 12 2 7 2 3" xfId="49575"/>
    <cellStyle name="20% - Accent3 2 12 2 7 3" xfId="18355"/>
    <cellStyle name="20% - Accent3 2 12 2 7 3 2" xfId="37713"/>
    <cellStyle name="20% - Accent3 2 12 2 7 4" xfId="26530"/>
    <cellStyle name="20% - Accent3 2 12 2 7 5" xfId="44360"/>
    <cellStyle name="20% - Accent3 2 12 2 8" xfId="7336"/>
    <cellStyle name="20% - Accent3 2 12 2 8 2" xfId="26896"/>
    <cellStyle name="20% - Accent3 2 12 2 8 3" xfId="44720"/>
    <cellStyle name="20% - Accent3 2 12 2 9" xfId="12555"/>
    <cellStyle name="20% - Accent3 2 12 2 9 2" xfId="32112"/>
    <cellStyle name="20% - Accent3 2 12 2 9 3" xfId="49896"/>
    <cellStyle name="20% - Accent3 2 12 3" xfId="1687"/>
    <cellStyle name="20% - Accent3 2 12 3 10" xfId="39651"/>
    <cellStyle name="20% - Accent3 2 12 3 2" xfId="2433"/>
    <cellStyle name="20% - Accent3 2 12 3 2 2" xfId="4456"/>
    <cellStyle name="20% - Accent3 2 12 3 2 2 2" xfId="9843"/>
    <cellStyle name="20% - Accent3 2 12 3 2 2 2 2" xfId="29401"/>
    <cellStyle name="20% - Accent3 2 12 3 2 2 2 3" xfId="47216"/>
    <cellStyle name="20% - Accent3 2 12 3 2 2 3" xfId="15962"/>
    <cellStyle name="20% - Accent3 2 12 3 2 2 3 2" xfId="35354"/>
    <cellStyle name="20% - Accent3 2 12 3 2 2 4" xfId="24171"/>
    <cellStyle name="20% - Accent3 2 12 3 2 2 5" xfId="42001"/>
    <cellStyle name="20% - Accent3 2 12 3 2 3" xfId="5768"/>
    <cellStyle name="20% - Accent3 2 12 3 2 3 2" xfId="11129"/>
    <cellStyle name="20% - Accent3 2 12 3 2 3 2 2" xfId="30687"/>
    <cellStyle name="20% - Accent3 2 12 3 2 3 2 3" xfId="48473"/>
    <cellStyle name="20% - Accent3 2 12 3 2 3 3" xfId="17252"/>
    <cellStyle name="20% - Accent3 2 12 3 2 3 3 2" xfId="36611"/>
    <cellStyle name="20% - Accent3 2 12 3 2 3 4" xfId="25428"/>
    <cellStyle name="20% - Accent3 2 12 3 2 3 5" xfId="43258"/>
    <cellStyle name="20% - Accent3 2 12 3 2 4" xfId="8228"/>
    <cellStyle name="20% - Accent3 2 12 3 2 4 2" xfId="27788"/>
    <cellStyle name="20% - Accent3 2 12 3 2 4 3" xfId="45608"/>
    <cellStyle name="20% - Accent3 2 12 3 2 5" xfId="14309"/>
    <cellStyle name="20% - Accent3 2 12 3 2 5 2" xfId="33738"/>
    <cellStyle name="20% - Accent3 2 12 3 2 6" xfId="19585"/>
    <cellStyle name="20% - Accent3 2 12 3 2 6 2" xfId="38909"/>
    <cellStyle name="20% - Accent3 2 12 3 2 7" xfId="22554"/>
    <cellStyle name="20% - Accent3 2 12 3 2 8" xfId="21069"/>
    <cellStyle name="20% - Accent3 2 12 3 2 9" xfId="40393"/>
    <cellStyle name="20% - Accent3 2 12 3 3" xfId="3729"/>
    <cellStyle name="20% - Accent3 2 12 3 3 2" xfId="9116"/>
    <cellStyle name="20% - Accent3 2 12 3 3 2 2" xfId="28674"/>
    <cellStyle name="20% - Accent3 2 12 3 3 2 3" xfId="46490"/>
    <cellStyle name="20% - Accent3 2 12 3 3 3" xfId="15235"/>
    <cellStyle name="20% - Accent3 2 12 3 3 3 2" xfId="34628"/>
    <cellStyle name="20% - Accent3 2 12 3 3 4" xfId="23445"/>
    <cellStyle name="20% - Accent3 2 12 3 3 5" xfId="41275"/>
    <cellStyle name="20% - Accent3 2 12 3 4" xfId="5144"/>
    <cellStyle name="20% - Accent3 2 12 3 4 2" xfId="10511"/>
    <cellStyle name="20% - Accent3 2 12 3 4 2 2" xfId="30069"/>
    <cellStyle name="20% - Accent3 2 12 3 4 2 3" xfId="47882"/>
    <cellStyle name="20% - Accent3 2 12 3 4 3" xfId="16634"/>
    <cellStyle name="20% - Accent3 2 12 3 4 3 2" xfId="36020"/>
    <cellStyle name="20% - Accent3 2 12 3 4 4" xfId="24837"/>
    <cellStyle name="20% - Accent3 2 12 3 4 5" xfId="42667"/>
    <cellStyle name="20% - Accent3 2 12 3 5" xfId="7482"/>
    <cellStyle name="20% - Accent3 2 12 3 5 2" xfId="27042"/>
    <cellStyle name="20% - Accent3 2 12 3 5 3" xfId="44866"/>
    <cellStyle name="20% - Accent3 2 12 3 6" xfId="13563"/>
    <cellStyle name="20% - Accent3 2 12 3 6 2" xfId="32996"/>
    <cellStyle name="20% - Accent3 2 12 3 7" xfId="18843"/>
    <cellStyle name="20% - Accent3 2 12 3 7 2" xfId="38167"/>
    <cellStyle name="20% - Accent3 2 12 3 8" xfId="21811"/>
    <cellStyle name="20% - Accent3 2 12 3 9" xfId="20327"/>
    <cellStyle name="20% - Accent3 2 12 4" xfId="1995"/>
    <cellStyle name="20% - Accent3 2 12 4 10" xfId="39957"/>
    <cellStyle name="20% - Accent3 2 12 4 2" xfId="2740"/>
    <cellStyle name="20% - Accent3 2 12 4 2 2" xfId="4762"/>
    <cellStyle name="20% - Accent3 2 12 4 2 2 2" xfId="10149"/>
    <cellStyle name="20% - Accent3 2 12 4 2 2 2 2" xfId="29707"/>
    <cellStyle name="20% - Accent3 2 12 4 2 2 2 3" xfId="47521"/>
    <cellStyle name="20% - Accent3 2 12 4 2 2 3" xfId="16268"/>
    <cellStyle name="20% - Accent3 2 12 4 2 2 3 2" xfId="35659"/>
    <cellStyle name="20% - Accent3 2 12 4 2 2 4" xfId="24476"/>
    <cellStyle name="20% - Accent3 2 12 4 2 2 5" xfId="42306"/>
    <cellStyle name="20% - Accent3 2 12 4 2 3" xfId="8535"/>
    <cellStyle name="20% - Accent3 2 12 4 2 3 2" xfId="28095"/>
    <cellStyle name="20% - Accent3 2 12 4 2 3 3" xfId="45914"/>
    <cellStyle name="20% - Accent3 2 12 4 2 4" xfId="14616"/>
    <cellStyle name="20% - Accent3 2 12 4 2 4 2" xfId="34044"/>
    <cellStyle name="20% - Accent3 2 12 4 2 5" xfId="19891"/>
    <cellStyle name="20% - Accent3 2 12 4 2 5 2" xfId="39215"/>
    <cellStyle name="20% - Accent3 2 12 4 2 6" xfId="22861"/>
    <cellStyle name="20% - Accent3 2 12 4 2 7" xfId="21375"/>
    <cellStyle name="20% - Accent3 2 12 4 2 8" xfId="40699"/>
    <cellStyle name="20% - Accent3 2 12 4 3" xfId="4032"/>
    <cellStyle name="20% - Accent3 2 12 4 3 2" xfId="9419"/>
    <cellStyle name="20% - Accent3 2 12 4 3 2 2" xfId="28977"/>
    <cellStyle name="20% - Accent3 2 12 4 3 2 3" xfId="46793"/>
    <cellStyle name="20% - Accent3 2 12 4 3 3" xfId="15538"/>
    <cellStyle name="20% - Accent3 2 12 4 3 3 2" xfId="34931"/>
    <cellStyle name="20% - Accent3 2 12 4 3 4" xfId="23748"/>
    <cellStyle name="20% - Accent3 2 12 4 3 5" xfId="41578"/>
    <cellStyle name="20% - Accent3 2 12 4 4" xfId="5578"/>
    <cellStyle name="20% - Accent3 2 12 4 4 2" xfId="10939"/>
    <cellStyle name="20% - Accent3 2 12 4 4 2 2" xfId="30497"/>
    <cellStyle name="20% - Accent3 2 12 4 4 2 3" xfId="48283"/>
    <cellStyle name="20% - Accent3 2 12 4 4 3" xfId="17062"/>
    <cellStyle name="20% - Accent3 2 12 4 4 3 2" xfId="36421"/>
    <cellStyle name="20% - Accent3 2 12 4 4 4" xfId="25238"/>
    <cellStyle name="20% - Accent3 2 12 4 4 5" xfId="43068"/>
    <cellStyle name="20% - Accent3 2 12 4 5" xfId="7790"/>
    <cellStyle name="20% - Accent3 2 12 4 5 2" xfId="27350"/>
    <cellStyle name="20% - Accent3 2 12 4 5 3" xfId="45172"/>
    <cellStyle name="20% - Accent3 2 12 4 6" xfId="13871"/>
    <cellStyle name="20% - Accent3 2 12 4 6 2" xfId="33302"/>
    <cellStyle name="20% - Accent3 2 12 4 7" xfId="19149"/>
    <cellStyle name="20% - Accent3 2 12 4 7 2" xfId="38473"/>
    <cellStyle name="20% - Accent3 2 12 4 8" xfId="22117"/>
    <cellStyle name="20% - Accent3 2 12 4 9" xfId="20633"/>
    <cellStyle name="20% - Accent3 2 12 5" xfId="2141"/>
    <cellStyle name="20% - Accent3 2 12 5 2" xfId="4177"/>
    <cellStyle name="20% - Accent3 2 12 5 2 2" xfId="9564"/>
    <cellStyle name="20% - Accent3 2 12 5 2 2 2" xfId="29122"/>
    <cellStyle name="20% - Accent3 2 12 5 2 2 3" xfId="46938"/>
    <cellStyle name="20% - Accent3 2 12 5 2 3" xfId="15683"/>
    <cellStyle name="20% - Accent3 2 12 5 2 3 2" xfId="35076"/>
    <cellStyle name="20% - Accent3 2 12 5 2 4" xfId="23893"/>
    <cellStyle name="20% - Accent3 2 12 5 2 5" xfId="41723"/>
    <cellStyle name="20% - Accent3 2 12 5 3" xfId="7936"/>
    <cellStyle name="20% - Accent3 2 12 5 3 2" xfId="27496"/>
    <cellStyle name="20% - Accent3 2 12 5 3 3" xfId="45317"/>
    <cellStyle name="20% - Accent3 2 12 5 4" xfId="14017"/>
    <cellStyle name="20% - Accent3 2 12 5 4 2" xfId="33447"/>
    <cellStyle name="20% - Accent3 2 12 5 5" xfId="19294"/>
    <cellStyle name="20% - Accent3 2 12 5 5 2" xfId="38618"/>
    <cellStyle name="20% - Accent3 2 12 5 6" xfId="22262"/>
    <cellStyle name="20% - Accent3 2 12 5 7" xfId="20778"/>
    <cellStyle name="20% - Accent3 2 12 5 8" xfId="40102"/>
    <cellStyle name="20% - Accent3 2 12 6" xfId="3169"/>
    <cellStyle name="20% - Accent3 2 12 6 2" xfId="8749"/>
    <cellStyle name="20% - Accent3 2 12 6 2 2" xfId="28309"/>
    <cellStyle name="20% - Accent3 2 12 6 2 3" xfId="46126"/>
    <cellStyle name="20% - Accent3 2 12 6 3" xfId="14840"/>
    <cellStyle name="20% - Accent3 2 12 6 3 2" xfId="34260"/>
    <cellStyle name="20% - Accent3 2 12 6 4" xfId="23077"/>
    <cellStyle name="20% - Accent3 2 12 6 5" xfId="40911"/>
    <cellStyle name="20% - Accent3 2 12 7" xfId="4937"/>
    <cellStyle name="20% - Accent3 2 12 7 2" xfId="10321"/>
    <cellStyle name="20% - Accent3 2 12 7 2 2" xfId="29879"/>
    <cellStyle name="20% - Accent3 2 12 7 2 3" xfId="47692"/>
    <cellStyle name="20% - Accent3 2 12 7 3" xfId="16443"/>
    <cellStyle name="20% - Accent3 2 12 7 3 2" xfId="35830"/>
    <cellStyle name="20% - Accent3 2 12 7 4" xfId="24647"/>
    <cellStyle name="20% - Accent3 2 12 7 5" xfId="42477"/>
    <cellStyle name="20% - Accent3 2 12 8" xfId="6264"/>
    <cellStyle name="20% - Accent3 2 12 8 2" xfId="11625"/>
    <cellStyle name="20% - Accent3 2 12 8 2 2" xfId="31183"/>
    <cellStyle name="20% - Accent3 2 12 8 2 3" xfId="48968"/>
    <cellStyle name="20% - Accent3 2 12 8 3" xfId="17748"/>
    <cellStyle name="20% - Accent3 2 12 8 3 2" xfId="37106"/>
    <cellStyle name="20% - Accent3 2 12 8 4" xfId="25923"/>
    <cellStyle name="20% - Accent3 2 12 8 5" xfId="43753"/>
    <cellStyle name="20% - Accent3 2 12 9" xfId="6668"/>
    <cellStyle name="20% - Accent3 2 12 9 2" xfId="12029"/>
    <cellStyle name="20% - Accent3 2 12 9 2 2" xfId="31587"/>
    <cellStyle name="20% - Accent3 2 12 9 2 3" xfId="49372"/>
    <cellStyle name="20% - Accent3 2 12 9 3" xfId="18152"/>
    <cellStyle name="20% - Accent3 2 12 9 3 2" xfId="37510"/>
    <cellStyle name="20% - Accent3 2 12 9 4" xfId="26327"/>
    <cellStyle name="20% - Accent3 2 12 9 5" xfId="44157"/>
    <cellStyle name="20% - Accent3 2 13" xfId="2787"/>
    <cellStyle name="20% - Accent3 2 14" xfId="2774"/>
    <cellStyle name="20% - Accent3 2 14 2" xfId="8568"/>
    <cellStyle name="20% - Accent3 2 14 2 2" xfId="28128"/>
    <cellStyle name="20% - Accent3 2 14 2 3" xfId="45945"/>
    <cellStyle name="20% - Accent3 2 14 3" xfId="14649"/>
    <cellStyle name="20% - Accent3 2 14 3 2" xfId="34075"/>
    <cellStyle name="20% - Accent3 2 14 4" xfId="22892"/>
    <cellStyle name="20% - Accent3 2 14 5" xfId="40730"/>
    <cellStyle name="20% - Accent3 2 2" xfId="79"/>
    <cellStyle name="20% - Accent3 2 2 2" xfId="80"/>
    <cellStyle name="20% - Accent3 2 3" xfId="81"/>
    <cellStyle name="20% - Accent3 2 3 2" xfId="82"/>
    <cellStyle name="20% - Accent3 2 4" xfId="83"/>
    <cellStyle name="20% - Accent3 2 4 2" xfId="84"/>
    <cellStyle name="20% - Accent3 2 5" xfId="85"/>
    <cellStyle name="20% - Accent3 2 5 2" xfId="86"/>
    <cellStyle name="20% - Accent3 2 6" xfId="87"/>
    <cellStyle name="20% - Accent3 2 6 2" xfId="88"/>
    <cellStyle name="20% - Accent3 2 7" xfId="89"/>
    <cellStyle name="20% - Accent3 2 7 2" xfId="90"/>
    <cellStyle name="20% - Accent3 2 8" xfId="91"/>
    <cellStyle name="20% - Accent3 2 8 2" xfId="92"/>
    <cellStyle name="20% - Accent3 2 9" xfId="93"/>
    <cellStyle name="20% - Accent3 20" xfId="77"/>
    <cellStyle name="20% - Accent3 3" xfId="94"/>
    <cellStyle name="20% - Accent3 3 2" xfId="95"/>
    <cellStyle name="20% - Accent3 4" xfId="96"/>
    <cellStyle name="20% - Accent3 4 2" xfId="97"/>
    <cellStyle name="20% - Accent3 5" xfId="98"/>
    <cellStyle name="20% - Accent3 5 2" xfId="99"/>
    <cellStyle name="20% - Accent3 6" xfId="100"/>
    <cellStyle name="20% - Accent3 6 2" xfId="101"/>
    <cellStyle name="20% - Accent3 7" xfId="102"/>
    <cellStyle name="20% - Accent3 7 2" xfId="103"/>
    <cellStyle name="20% - Accent3 8" xfId="104"/>
    <cellStyle name="20% - Accent3 8 2" xfId="105"/>
    <cellStyle name="20% - Accent3 9" xfId="969"/>
    <cellStyle name="20% - Accent4 10" xfId="1047"/>
    <cellStyle name="20% - Accent4 10 10" xfId="12272"/>
    <cellStyle name="20% - Accent4 10 10 2" xfId="31830"/>
    <cellStyle name="20% - Accent4 10 10 3" xfId="49615"/>
    <cellStyle name="20% - Accent4 10 11" xfId="12625"/>
    <cellStyle name="20% - Accent4 10 11 2" xfId="32182"/>
    <cellStyle name="20% - Accent4 10 11 3" xfId="49925"/>
    <cellStyle name="20% - Accent4 10 12" xfId="13076"/>
    <cellStyle name="20% - Accent4 10 12 2" xfId="32578"/>
    <cellStyle name="20% - Accent4 10 13" xfId="18393"/>
    <cellStyle name="20% - Accent4 10 13 2" xfId="37751"/>
    <cellStyle name="20% - Accent4 10 14" xfId="21395"/>
    <cellStyle name="20% - Accent4 10 15" xfId="19911"/>
    <cellStyle name="20% - Accent4 10 16" xfId="39235"/>
    <cellStyle name="20% - Accent4 10 2" xfId="1218"/>
    <cellStyle name="20% - Accent4 10 2 10" xfId="7123"/>
    <cellStyle name="20% - Accent4 10 2 10 2" xfId="26683"/>
    <cellStyle name="20% - Accent4 10 2 10 3" xfId="44508"/>
    <cellStyle name="20% - Accent4 10 2 11" xfId="12331"/>
    <cellStyle name="20% - Accent4 10 2 11 2" xfId="31889"/>
    <cellStyle name="20% - Accent4 10 2 11 3" xfId="49673"/>
    <cellStyle name="20% - Accent4 10 2 12" xfId="12686"/>
    <cellStyle name="20% - Accent4 10 2 12 2" xfId="32242"/>
    <cellStyle name="20% - Accent4 10 2 12 3" xfId="49983"/>
    <cellStyle name="20% - Accent4 10 2 13" xfId="13139"/>
    <cellStyle name="20% - Accent4 10 2 13 2" xfId="32638"/>
    <cellStyle name="20% - Accent4 10 2 14" xfId="18451"/>
    <cellStyle name="20% - Accent4 10 2 14 2" xfId="37809"/>
    <cellStyle name="20% - Accent4 10 2 15" xfId="21453"/>
    <cellStyle name="20% - Accent4 10 2 16" xfId="19969"/>
    <cellStyle name="20% - Accent4 10 2 17" xfId="39293"/>
    <cellStyle name="20% - Accent4 10 2 2" xfId="1473"/>
    <cellStyle name="20% - Accent4 10 2 2 10" xfId="12844"/>
    <cellStyle name="20% - Accent4 10 2 2 10 2" xfId="32400"/>
    <cellStyle name="20% - Accent4 10 2 2 10 3" xfId="50139"/>
    <cellStyle name="20% - Accent4 10 2 2 11" xfId="13350"/>
    <cellStyle name="20% - Accent4 10 2 2 11 2" xfId="32783"/>
    <cellStyle name="20% - Accent4 10 2 2 12" xfId="18630"/>
    <cellStyle name="20% - Accent4 10 2 2 12 2" xfId="37954"/>
    <cellStyle name="20% - Accent4 10 2 2 13" xfId="21598"/>
    <cellStyle name="20% - Accent4 10 2 2 14" xfId="20114"/>
    <cellStyle name="20% - Accent4 10 2 2 15" xfId="39438"/>
    <cellStyle name="20% - Accent4 10 2 2 2" xfId="1766"/>
    <cellStyle name="20% - Accent4 10 2 2 2 10" xfId="39729"/>
    <cellStyle name="20% - Accent4 10 2 2 2 2" xfId="2512"/>
    <cellStyle name="20% - Accent4 10 2 2 2 2 2" xfId="4535"/>
    <cellStyle name="20% - Accent4 10 2 2 2 2 2 2" xfId="9922"/>
    <cellStyle name="20% - Accent4 10 2 2 2 2 2 2 2" xfId="29480"/>
    <cellStyle name="20% - Accent4 10 2 2 2 2 2 2 3" xfId="47294"/>
    <cellStyle name="20% - Accent4 10 2 2 2 2 2 3" xfId="16041"/>
    <cellStyle name="20% - Accent4 10 2 2 2 2 2 3 2" xfId="35432"/>
    <cellStyle name="20% - Accent4 10 2 2 2 2 2 4" xfId="24249"/>
    <cellStyle name="20% - Accent4 10 2 2 2 2 2 5" xfId="42079"/>
    <cellStyle name="20% - Accent4 10 2 2 2 2 3" xfId="8307"/>
    <cellStyle name="20% - Accent4 10 2 2 2 2 3 2" xfId="27867"/>
    <cellStyle name="20% - Accent4 10 2 2 2 2 3 3" xfId="45686"/>
    <cellStyle name="20% - Accent4 10 2 2 2 2 4" xfId="14388"/>
    <cellStyle name="20% - Accent4 10 2 2 2 2 4 2" xfId="33816"/>
    <cellStyle name="20% - Accent4 10 2 2 2 2 5" xfId="19663"/>
    <cellStyle name="20% - Accent4 10 2 2 2 2 5 2" xfId="38987"/>
    <cellStyle name="20% - Accent4 10 2 2 2 2 6" xfId="22633"/>
    <cellStyle name="20% - Accent4 10 2 2 2 2 7" xfId="21147"/>
    <cellStyle name="20% - Accent4 10 2 2 2 2 8" xfId="40471"/>
    <cellStyle name="20% - Accent4 10 2 2 2 3" xfId="3805"/>
    <cellStyle name="20% - Accent4 10 2 2 2 3 2" xfId="9192"/>
    <cellStyle name="20% - Accent4 10 2 2 2 3 2 2" xfId="28750"/>
    <cellStyle name="20% - Accent4 10 2 2 2 3 2 3" xfId="46566"/>
    <cellStyle name="20% - Accent4 10 2 2 2 3 3" xfId="15311"/>
    <cellStyle name="20% - Accent4 10 2 2 2 3 3 2" xfId="34704"/>
    <cellStyle name="20% - Accent4 10 2 2 2 3 4" xfId="23521"/>
    <cellStyle name="20% - Accent4 10 2 2 2 3 5" xfId="41351"/>
    <cellStyle name="20% - Accent4 10 2 2 2 4" xfId="5913"/>
    <cellStyle name="20% - Accent4 10 2 2 2 4 2" xfId="11274"/>
    <cellStyle name="20% - Accent4 10 2 2 2 4 2 2" xfId="30832"/>
    <cellStyle name="20% - Accent4 10 2 2 2 4 2 3" xfId="48618"/>
    <cellStyle name="20% - Accent4 10 2 2 2 4 3" xfId="17397"/>
    <cellStyle name="20% - Accent4 10 2 2 2 4 3 2" xfId="36756"/>
    <cellStyle name="20% - Accent4 10 2 2 2 4 4" xfId="25573"/>
    <cellStyle name="20% - Accent4 10 2 2 2 4 5" xfId="43403"/>
    <cellStyle name="20% - Accent4 10 2 2 2 5" xfId="7561"/>
    <cellStyle name="20% - Accent4 10 2 2 2 5 2" xfId="27121"/>
    <cellStyle name="20% - Accent4 10 2 2 2 5 3" xfId="44944"/>
    <cellStyle name="20% - Accent4 10 2 2 2 6" xfId="13642"/>
    <cellStyle name="20% - Accent4 10 2 2 2 6 2" xfId="33074"/>
    <cellStyle name="20% - Accent4 10 2 2 2 7" xfId="18921"/>
    <cellStyle name="20% - Accent4 10 2 2 2 7 2" xfId="38245"/>
    <cellStyle name="20% - Accent4 10 2 2 2 8" xfId="21889"/>
    <cellStyle name="20% - Accent4 10 2 2 2 9" xfId="20405"/>
    <cellStyle name="20% - Accent4 10 2 2 3" xfId="2220"/>
    <cellStyle name="20% - Accent4 10 2 2 3 2" xfId="4256"/>
    <cellStyle name="20% - Accent4 10 2 2 3 2 2" xfId="9643"/>
    <cellStyle name="20% - Accent4 10 2 2 3 2 2 2" xfId="29201"/>
    <cellStyle name="20% - Accent4 10 2 2 3 2 2 3" xfId="47016"/>
    <cellStyle name="20% - Accent4 10 2 2 3 2 3" xfId="15762"/>
    <cellStyle name="20% - Accent4 10 2 2 3 2 3 2" xfId="35154"/>
    <cellStyle name="20% - Accent4 10 2 2 3 2 4" xfId="23971"/>
    <cellStyle name="20% - Accent4 10 2 2 3 2 5" xfId="41801"/>
    <cellStyle name="20% - Accent4 10 2 2 3 3" xfId="8015"/>
    <cellStyle name="20% - Accent4 10 2 2 3 3 2" xfId="27575"/>
    <cellStyle name="20% - Accent4 10 2 2 3 3 3" xfId="45395"/>
    <cellStyle name="20% - Accent4 10 2 2 3 4" xfId="14096"/>
    <cellStyle name="20% - Accent4 10 2 2 3 4 2" xfId="33525"/>
    <cellStyle name="20% - Accent4 10 2 2 3 5" xfId="19372"/>
    <cellStyle name="20% - Accent4 10 2 2 3 5 2" xfId="38696"/>
    <cellStyle name="20% - Accent4 10 2 2 3 6" xfId="22341"/>
    <cellStyle name="20% - Accent4 10 2 2 3 7" xfId="20856"/>
    <cellStyle name="20% - Accent4 10 2 2 3 8" xfId="40180"/>
    <cellStyle name="20% - Accent4 10 2 2 4" xfId="3393"/>
    <cellStyle name="20% - Accent4 10 2 2 4 2" xfId="8885"/>
    <cellStyle name="20% - Accent4 10 2 2 4 2 2" xfId="28445"/>
    <cellStyle name="20% - Accent4 10 2 2 4 2 3" xfId="46262"/>
    <cellStyle name="20% - Accent4 10 2 2 4 3" xfId="14987"/>
    <cellStyle name="20% - Accent4 10 2 2 4 3 2" xfId="34400"/>
    <cellStyle name="20% - Accent4 10 2 2 4 4" xfId="23217"/>
    <cellStyle name="20% - Accent4 10 2 2 4 5" xfId="41047"/>
    <cellStyle name="20% - Accent4 10 2 2 5" xfId="5304"/>
    <cellStyle name="20% - Accent4 10 2 2 5 2" xfId="10670"/>
    <cellStyle name="20% - Accent4 10 2 2 5 2 2" xfId="30228"/>
    <cellStyle name="20% - Accent4 10 2 2 5 2 3" xfId="48027"/>
    <cellStyle name="20% - Accent4 10 2 2 5 3" xfId="16793"/>
    <cellStyle name="20% - Accent4 10 2 2 5 3 2" xfId="36165"/>
    <cellStyle name="20% - Accent4 10 2 2 5 4" xfId="24982"/>
    <cellStyle name="20% - Accent4 10 2 2 5 5" xfId="42812"/>
    <cellStyle name="20% - Accent4 10 2 2 6" xfId="6400"/>
    <cellStyle name="20% - Accent4 10 2 2 6 2" xfId="11761"/>
    <cellStyle name="20% - Accent4 10 2 2 6 2 2" xfId="31319"/>
    <cellStyle name="20% - Accent4 10 2 2 6 2 3" xfId="49104"/>
    <cellStyle name="20% - Accent4 10 2 2 6 3" xfId="17884"/>
    <cellStyle name="20% - Accent4 10 2 2 6 3 2" xfId="37242"/>
    <cellStyle name="20% - Accent4 10 2 2 6 4" xfId="26059"/>
    <cellStyle name="20% - Accent4 10 2 2 6 5" xfId="43889"/>
    <cellStyle name="20% - Accent4 10 2 2 7" xfId="6804"/>
    <cellStyle name="20% - Accent4 10 2 2 7 2" xfId="12165"/>
    <cellStyle name="20% - Accent4 10 2 2 7 2 2" xfId="31723"/>
    <cellStyle name="20% - Accent4 10 2 2 7 2 3" xfId="49508"/>
    <cellStyle name="20% - Accent4 10 2 2 7 3" xfId="18288"/>
    <cellStyle name="20% - Accent4 10 2 2 7 3 2" xfId="37646"/>
    <cellStyle name="20% - Accent4 10 2 2 7 4" xfId="26463"/>
    <cellStyle name="20% - Accent4 10 2 2 7 5" xfId="44293"/>
    <cellStyle name="20% - Accent4 10 2 2 8" xfId="7269"/>
    <cellStyle name="20% - Accent4 10 2 2 8 2" xfId="26829"/>
    <cellStyle name="20% - Accent4 10 2 2 8 3" xfId="44653"/>
    <cellStyle name="20% - Accent4 10 2 2 9" xfId="12488"/>
    <cellStyle name="20% - Accent4 10 2 2 9 2" xfId="32045"/>
    <cellStyle name="20% - Accent4 10 2 2 9 3" xfId="49829"/>
    <cellStyle name="20% - Accent4 10 2 3" xfId="1620"/>
    <cellStyle name="20% - Accent4 10 2 3 10" xfId="39584"/>
    <cellStyle name="20% - Accent4 10 2 3 2" xfId="2366"/>
    <cellStyle name="20% - Accent4 10 2 3 2 2" xfId="4389"/>
    <cellStyle name="20% - Accent4 10 2 3 2 2 2" xfId="9776"/>
    <cellStyle name="20% - Accent4 10 2 3 2 2 2 2" xfId="29334"/>
    <cellStyle name="20% - Accent4 10 2 3 2 2 2 3" xfId="47149"/>
    <cellStyle name="20% - Accent4 10 2 3 2 2 3" xfId="15895"/>
    <cellStyle name="20% - Accent4 10 2 3 2 2 3 2" xfId="35287"/>
    <cellStyle name="20% - Accent4 10 2 3 2 2 4" xfId="24104"/>
    <cellStyle name="20% - Accent4 10 2 3 2 2 5" xfId="41934"/>
    <cellStyle name="20% - Accent4 10 2 3 2 3" xfId="5701"/>
    <cellStyle name="20% - Accent4 10 2 3 2 3 2" xfId="11062"/>
    <cellStyle name="20% - Accent4 10 2 3 2 3 2 2" xfId="30620"/>
    <cellStyle name="20% - Accent4 10 2 3 2 3 2 3" xfId="48406"/>
    <cellStyle name="20% - Accent4 10 2 3 2 3 3" xfId="17185"/>
    <cellStyle name="20% - Accent4 10 2 3 2 3 3 2" xfId="36544"/>
    <cellStyle name="20% - Accent4 10 2 3 2 3 4" xfId="25361"/>
    <cellStyle name="20% - Accent4 10 2 3 2 3 5" xfId="43191"/>
    <cellStyle name="20% - Accent4 10 2 3 2 4" xfId="8161"/>
    <cellStyle name="20% - Accent4 10 2 3 2 4 2" xfId="27721"/>
    <cellStyle name="20% - Accent4 10 2 3 2 4 3" xfId="45541"/>
    <cellStyle name="20% - Accent4 10 2 3 2 5" xfId="14242"/>
    <cellStyle name="20% - Accent4 10 2 3 2 5 2" xfId="33671"/>
    <cellStyle name="20% - Accent4 10 2 3 2 6" xfId="19518"/>
    <cellStyle name="20% - Accent4 10 2 3 2 6 2" xfId="38842"/>
    <cellStyle name="20% - Accent4 10 2 3 2 7" xfId="22487"/>
    <cellStyle name="20% - Accent4 10 2 3 2 8" xfId="21002"/>
    <cellStyle name="20% - Accent4 10 2 3 2 9" xfId="40326"/>
    <cellStyle name="20% - Accent4 10 2 3 3" xfId="3662"/>
    <cellStyle name="20% - Accent4 10 2 3 3 2" xfId="9049"/>
    <cellStyle name="20% - Accent4 10 2 3 3 2 2" xfId="28607"/>
    <cellStyle name="20% - Accent4 10 2 3 3 2 3" xfId="46423"/>
    <cellStyle name="20% - Accent4 10 2 3 3 3" xfId="15168"/>
    <cellStyle name="20% - Accent4 10 2 3 3 3 2" xfId="34561"/>
    <cellStyle name="20% - Accent4 10 2 3 3 4" xfId="23378"/>
    <cellStyle name="20% - Accent4 10 2 3 3 5" xfId="41208"/>
    <cellStyle name="20% - Accent4 10 2 3 4" xfId="5077"/>
    <cellStyle name="20% - Accent4 10 2 3 4 2" xfId="10444"/>
    <cellStyle name="20% - Accent4 10 2 3 4 2 2" xfId="30002"/>
    <cellStyle name="20% - Accent4 10 2 3 4 2 3" xfId="47815"/>
    <cellStyle name="20% - Accent4 10 2 3 4 3" xfId="16567"/>
    <cellStyle name="20% - Accent4 10 2 3 4 3 2" xfId="35953"/>
    <cellStyle name="20% - Accent4 10 2 3 4 4" xfId="24770"/>
    <cellStyle name="20% - Accent4 10 2 3 4 5" xfId="42600"/>
    <cellStyle name="20% - Accent4 10 2 3 5" xfId="7415"/>
    <cellStyle name="20% - Accent4 10 2 3 5 2" xfId="26975"/>
    <cellStyle name="20% - Accent4 10 2 3 5 3" xfId="44799"/>
    <cellStyle name="20% - Accent4 10 2 3 6" xfId="13496"/>
    <cellStyle name="20% - Accent4 10 2 3 6 2" xfId="32929"/>
    <cellStyle name="20% - Accent4 10 2 3 7" xfId="18776"/>
    <cellStyle name="20% - Accent4 10 2 3 7 2" xfId="38100"/>
    <cellStyle name="20% - Accent4 10 2 3 8" xfId="21744"/>
    <cellStyle name="20% - Accent4 10 2 3 9" xfId="20260"/>
    <cellStyle name="20% - Accent4 10 2 4" xfId="1928"/>
    <cellStyle name="20% - Accent4 10 2 4 10" xfId="39890"/>
    <cellStyle name="20% - Accent4 10 2 4 2" xfId="2673"/>
    <cellStyle name="20% - Accent4 10 2 4 2 2" xfId="4695"/>
    <cellStyle name="20% - Accent4 10 2 4 2 2 2" xfId="10082"/>
    <cellStyle name="20% - Accent4 10 2 4 2 2 2 2" xfId="29640"/>
    <cellStyle name="20% - Accent4 10 2 4 2 2 2 3" xfId="47454"/>
    <cellStyle name="20% - Accent4 10 2 4 2 2 3" xfId="16201"/>
    <cellStyle name="20% - Accent4 10 2 4 2 2 3 2" xfId="35592"/>
    <cellStyle name="20% - Accent4 10 2 4 2 2 4" xfId="24409"/>
    <cellStyle name="20% - Accent4 10 2 4 2 2 5" xfId="42239"/>
    <cellStyle name="20% - Accent4 10 2 4 2 3" xfId="8468"/>
    <cellStyle name="20% - Accent4 10 2 4 2 3 2" xfId="28028"/>
    <cellStyle name="20% - Accent4 10 2 4 2 3 3" xfId="45847"/>
    <cellStyle name="20% - Accent4 10 2 4 2 4" xfId="14549"/>
    <cellStyle name="20% - Accent4 10 2 4 2 4 2" xfId="33977"/>
    <cellStyle name="20% - Accent4 10 2 4 2 5" xfId="19824"/>
    <cellStyle name="20% - Accent4 10 2 4 2 5 2" xfId="39148"/>
    <cellStyle name="20% - Accent4 10 2 4 2 6" xfId="22794"/>
    <cellStyle name="20% - Accent4 10 2 4 2 7" xfId="21308"/>
    <cellStyle name="20% - Accent4 10 2 4 2 8" xfId="40632"/>
    <cellStyle name="20% - Accent4 10 2 4 3" xfId="3965"/>
    <cellStyle name="20% - Accent4 10 2 4 3 2" xfId="9352"/>
    <cellStyle name="20% - Accent4 10 2 4 3 2 2" xfId="28910"/>
    <cellStyle name="20% - Accent4 10 2 4 3 2 3" xfId="46726"/>
    <cellStyle name="20% - Accent4 10 2 4 3 3" xfId="15471"/>
    <cellStyle name="20% - Accent4 10 2 4 3 3 2" xfId="34864"/>
    <cellStyle name="20% - Accent4 10 2 4 3 4" xfId="23681"/>
    <cellStyle name="20% - Accent4 10 2 4 3 5" xfId="41511"/>
    <cellStyle name="20% - Accent4 10 2 4 4" xfId="5511"/>
    <cellStyle name="20% - Accent4 10 2 4 4 2" xfId="10872"/>
    <cellStyle name="20% - Accent4 10 2 4 4 2 2" xfId="30430"/>
    <cellStyle name="20% - Accent4 10 2 4 4 2 3" xfId="48216"/>
    <cellStyle name="20% - Accent4 10 2 4 4 3" xfId="16995"/>
    <cellStyle name="20% - Accent4 10 2 4 4 3 2" xfId="36354"/>
    <cellStyle name="20% - Accent4 10 2 4 4 4" xfId="25171"/>
    <cellStyle name="20% - Accent4 10 2 4 4 5" xfId="43001"/>
    <cellStyle name="20% - Accent4 10 2 4 5" xfId="7723"/>
    <cellStyle name="20% - Accent4 10 2 4 5 2" xfId="27283"/>
    <cellStyle name="20% - Accent4 10 2 4 5 3" xfId="45105"/>
    <cellStyle name="20% - Accent4 10 2 4 6" xfId="13804"/>
    <cellStyle name="20% - Accent4 10 2 4 6 2" xfId="33235"/>
    <cellStyle name="20% - Accent4 10 2 4 7" xfId="19082"/>
    <cellStyle name="20% - Accent4 10 2 4 7 2" xfId="38406"/>
    <cellStyle name="20% - Accent4 10 2 4 8" xfId="22050"/>
    <cellStyle name="20% - Accent4 10 2 4 9" xfId="20566"/>
    <cellStyle name="20% - Accent4 10 2 5" xfId="2074"/>
    <cellStyle name="20% - Accent4 10 2 5 2" xfId="4110"/>
    <cellStyle name="20% - Accent4 10 2 5 2 2" xfId="9497"/>
    <cellStyle name="20% - Accent4 10 2 5 2 2 2" xfId="29055"/>
    <cellStyle name="20% - Accent4 10 2 5 2 2 3" xfId="46871"/>
    <cellStyle name="20% - Accent4 10 2 5 2 3" xfId="15616"/>
    <cellStyle name="20% - Accent4 10 2 5 2 3 2" xfId="35009"/>
    <cellStyle name="20% - Accent4 10 2 5 2 4" xfId="23826"/>
    <cellStyle name="20% - Accent4 10 2 5 2 5" xfId="41656"/>
    <cellStyle name="20% - Accent4 10 2 5 3" xfId="7869"/>
    <cellStyle name="20% - Accent4 10 2 5 3 2" xfId="27429"/>
    <cellStyle name="20% - Accent4 10 2 5 3 3" xfId="45250"/>
    <cellStyle name="20% - Accent4 10 2 5 4" xfId="13950"/>
    <cellStyle name="20% - Accent4 10 2 5 4 2" xfId="33380"/>
    <cellStyle name="20% - Accent4 10 2 5 5" xfId="19227"/>
    <cellStyle name="20% - Accent4 10 2 5 5 2" xfId="38551"/>
    <cellStyle name="20% - Accent4 10 2 5 6" xfId="22195"/>
    <cellStyle name="20% - Accent4 10 2 5 7" xfId="20711"/>
    <cellStyle name="20% - Accent4 10 2 5 8" xfId="40035"/>
    <cellStyle name="20% - Accent4 10 2 6" xfId="3102"/>
    <cellStyle name="20% - Accent4 10 2 6 2" xfId="8682"/>
    <cellStyle name="20% - Accent4 10 2 6 2 2" xfId="28242"/>
    <cellStyle name="20% - Accent4 10 2 6 2 3" xfId="46059"/>
    <cellStyle name="20% - Accent4 10 2 6 3" xfId="14773"/>
    <cellStyle name="20% - Accent4 10 2 6 3 2" xfId="34193"/>
    <cellStyle name="20% - Accent4 10 2 6 4" xfId="23010"/>
    <cellStyle name="20% - Accent4 10 2 6 5" xfId="40844"/>
    <cellStyle name="20% - Accent4 10 2 7" xfId="4870"/>
    <cellStyle name="20% - Accent4 10 2 7 2" xfId="10254"/>
    <cellStyle name="20% - Accent4 10 2 7 2 2" xfId="29812"/>
    <cellStyle name="20% - Accent4 10 2 7 2 3" xfId="47625"/>
    <cellStyle name="20% - Accent4 10 2 7 3" xfId="16376"/>
    <cellStyle name="20% - Accent4 10 2 7 3 2" xfId="35763"/>
    <cellStyle name="20% - Accent4 10 2 7 4" xfId="24580"/>
    <cellStyle name="20% - Accent4 10 2 7 5" xfId="42410"/>
    <cellStyle name="20% - Accent4 10 2 8" xfId="6197"/>
    <cellStyle name="20% - Accent4 10 2 8 2" xfId="11558"/>
    <cellStyle name="20% - Accent4 10 2 8 2 2" xfId="31116"/>
    <cellStyle name="20% - Accent4 10 2 8 2 3" xfId="48901"/>
    <cellStyle name="20% - Accent4 10 2 8 3" xfId="17681"/>
    <cellStyle name="20% - Accent4 10 2 8 3 2" xfId="37039"/>
    <cellStyle name="20% - Accent4 10 2 8 4" xfId="25856"/>
    <cellStyle name="20% - Accent4 10 2 8 5" xfId="43686"/>
    <cellStyle name="20% - Accent4 10 2 9" xfId="6601"/>
    <cellStyle name="20% - Accent4 10 2 9 2" xfId="11962"/>
    <cellStyle name="20% - Accent4 10 2 9 2 2" xfId="31520"/>
    <cellStyle name="20% - Accent4 10 2 9 2 3" xfId="49305"/>
    <cellStyle name="20% - Accent4 10 2 9 3" xfId="18085"/>
    <cellStyle name="20% - Accent4 10 2 9 3 2" xfId="37443"/>
    <cellStyle name="20% - Accent4 10 2 9 4" xfId="26260"/>
    <cellStyle name="20% - Accent4 10 2 9 5" xfId="44090"/>
    <cellStyle name="20% - Accent4 10 3" xfId="1409"/>
    <cellStyle name="20% - Accent4 10 3 10" xfId="13288"/>
    <cellStyle name="20% - Accent4 10 3 10 2" xfId="32725"/>
    <cellStyle name="20% - Accent4 10 3 11" xfId="18570"/>
    <cellStyle name="20% - Accent4 10 3 11 2" xfId="37896"/>
    <cellStyle name="20% - Accent4 10 3 12" xfId="21540"/>
    <cellStyle name="20% - Accent4 10 3 13" xfId="20056"/>
    <cellStyle name="20% - Accent4 10 3 14" xfId="39380"/>
    <cellStyle name="20% - Accent4 10 3 2" xfId="1707"/>
    <cellStyle name="20% - Accent4 10 3 2 10" xfId="39671"/>
    <cellStyle name="20% - Accent4 10 3 2 2" xfId="2453"/>
    <cellStyle name="20% - Accent4 10 3 2 2 2" xfId="4476"/>
    <cellStyle name="20% - Accent4 10 3 2 2 2 2" xfId="9863"/>
    <cellStyle name="20% - Accent4 10 3 2 2 2 2 2" xfId="29421"/>
    <cellStyle name="20% - Accent4 10 3 2 2 2 2 3" xfId="47236"/>
    <cellStyle name="20% - Accent4 10 3 2 2 2 3" xfId="15982"/>
    <cellStyle name="20% - Accent4 10 3 2 2 2 3 2" xfId="35374"/>
    <cellStyle name="20% - Accent4 10 3 2 2 2 4" xfId="24191"/>
    <cellStyle name="20% - Accent4 10 3 2 2 2 5" xfId="42021"/>
    <cellStyle name="20% - Accent4 10 3 2 2 3" xfId="8248"/>
    <cellStyle name="20% - Accent4 10 3 2 2 3 2" xfId="27808"/>
    <cellStyle name="20% - Accent4 10 3 2 2 3 3" xfId="45628"/>
    <cellStyle name="20% - Accent4 10 3 2 2 4" xfId="14329"/>
    <cellStyle name="20% - Accent4 10 3 2 2 4 2" xfId="33758"/>
    <cellStyle name="20% - Accent4 10 3 2 2 5" xfId="19605"/>
    <cellStyle name="20% - Accent4 10 3 2 2 5 2" xfId="38929"/>
    <cellStyle name="20% - Accent4 10 3 2 2 6" xfId="22574"/>
    <cellStyle name="20% - Accent4 10 3 2 2 7" xfId="21089"/>
    <cellStyle name="20% - Accent4 10 3 2 2 8" xfId="40413"/>
    <cellStyle name="20% - Accent4 10 3 2 3" xfId="3747"/>
    <cellStyle name="20% - Accent4 10 3 2 3 2" xfId="9134"/>
    <cellStyle name="20% - Accent4 10 3 2 3 2 2" xfId="28692"/>
    <cellStyle name="20% - Accent4 10 3 2 3 2 3" xfId="46508"/>
    <cellStyle name="20% - Accent4 10 3 2 3 3" xfId="15253"/>
    <cellStyle name="20% - Accent4 10 3 2 3 3 2" xfId="34646"/>
    <cellStyle name="20% - Accent4 10 3 2 3 4" xfId="23463"/>
    <cellStyle name="20% - Accent4 10 3 2 3 5" xfId="41293"/>
    <cellStyle name="20% - Accent4 10 3 2 4" xfId="5855"/>
    <cellStyle name="20% - Accent4 10 3 2 4 2" xfId="11216"/>
    <cellStyle name="20% - Accent4 10 3 2 4 2 2" xfId="30774"/>
    <cellStyle name="20% - Accent4 10 3 2 4 2 3" xfId="48560"/>
    <cellStyle name="20% - Accent4 10 3 2 4 3" xfId="17339"/>
    <cellStyle name="20% - Accent4 10 3 2 4 3 2" xfId="36698"/>
    <cellStyle name="20% - Accent4 10 3 2 4 4" xfId="25515"/>
    <cellStyle name="20% - Accent4 10 3 2 4 5" xfId="43345"/>
    <cellStyle name="20% - Accent4 10 3 2 5" xfId="7502"/>
    <cellStyle name="20% - Accent4 10 3 2 5 2" xfId="27062"/>
    <cellStyle name="20% - Accent4 10 3 2 5 3" xfId="44886"/>
    <cellStyle name="20% - Accent4 10 3 2 6" xfId="13583"/>
    <cellStyle name="20% - Accent4 10 3 2 6 2" xfId="33016"/>
    <cellStyle name="20% - Accent4 10 3 2 7" xfId="18863"/>
    <cellStyle name="20% - Accent4 10 3 2 7 2" xfId="38187"/>
    <cellStyle name="20% - Accent4 10 3 2 8" xfId="21831"/>
    <cellStyle name="20% - Accent4 10 3 2 9" xfId="20347"/>
    <cellStyle name="20% - Accent4 10 3 3" xfId="2161"/>
    <cellStyle name="20% - Accent4 10 3 3 2" xfId="4197"/>
    <cellStyle name="20% - Accent4 10 3 3 2 2" xfId="9584"/>
    <cellStyle name="20% - Accent4 10 3 3 2 2 2" xfId="29142"/>
    <cellStyle name="20% - Accent4 10 3 3 2 2 3" xfId="46958"/>
    <cellStyle name="20% - Accent4 10 3 3 2 3" xfId="15703"/>
    <cellStyle name="20% - Accent4 10 3 3 2 3 2" xfId="35096"/>
    <cellStyle name="20% - Accent4 10 3 3 2 4" xfId="23913"/>
    <cellStyle name="20% - Accent4 10 3 3 2 5" xfId="41743"/>
    <cellStyle name="20% - Accent4 10 3 3 3" xfId="7956"/>
    <cellStyle name="20% - Accent4 10 3 3 3 2" xfId="27516"/>
    <cellStyle name="20% - Accent4 10 3 3 3 3" xfId="45337"/>
    <cellStyle name="20% - Accent4 10 3 3 4" xfId="14037"/>
    <cellStyle name="20% - Accent4 10 3 3 4 2" xfId="33467"/>
    <cellStyle name="20% - Accent4 10 3 3 5" xfId="19314"/>
    <cellStyle name="20% - Accent4 10 3 3 5 2" xfId="38638"/>
    <cellStyle name="20% - Accent4 10 3 3 6" xfId="22282"/>
    <cellStyle name="20% - Accent4 10 3 3 7" xfId="20798"/>
    <cellStyle name="20% - Accent4 10 3 3 8" xfId="40122"/>
    <cellStyle name="20% - Accent4 10 3 4" xfId="3601"/>
    <cellStyle name="20% - Accent4 10 3 4 2" xfId="8988"/>
    <cellStyle name="20% - Accent4 10 3 4 2 2" xfId="28546"/>
    <cellStyle name="20% - Accent4 10 3 4 2 3" xfId="46362"/>
    <cellStyle name="20% - Accent4 10 3 4 3" xfId="15107"/>
    <cellStyle name="20% - Accent4 10 3 4 3 2" xfId="34500"/>
    <cellStyle name="20% - Accent4 10 3 4 4" xfId="23317"/>
    <cellStyle name="20% - Accent4 10 3 4 5" xfId="41147"/>
    <cellStyle name="20% - Accent4 10 3 5" xfId="3196"/>
    <cellStyle name="20% - Accent4 10 3 6" xfId="5246"/>
    <cellStyle name="20% - Accent4 10 3 6 2" xfId="10612"/>
    <cellStyle name="20% - Accent4 10 3 6 2 2" xfId="30170"/>
    <cellStyle name="20% - Accent4 10 3 6 2 3" xfId="47969"/>
    <cellStyle name="20% - Accent4 10 3 6 3" xfId="16735"/>
    <cellStyle name="20% - Accent4 10 3 6 3 2" xfId="36107"/>
    <cellStyle name="20% - Accent4 10 3 6 4" xfId="24924"/>
    <cellStyle name="20% - Accent4 10 3 6 5" xfId="42754"/>
    <cellStyle name="20% - Accent4 10 3 7" xfId="7210"/>
    <cellStyle name="20% - Accent4 10 3 7 2" xfId="26770"/>
    <cellStyle name="20% - Accent4 10 3 7 3" xfId="44595"/>
    <cellStyle name="20% - Accent4 10 3 8" xfId="12430"/>
    <cellStyle name="20% - Accent4 10 3 8 2" xfId="31987"/>
    <cellStyle name="20% - Accent4 10 3 8 3" xfId="49771"/>
    <cellStyle name="20% - Accent4 10 3 9" xfId="12786"/>
    <cellStyle name="20% - Accent4 10 3 9 2" xfId="32342"/>
    <cellStyle name="20% - Accent4 10 3 9 3" xfId="50081"/>
    <cellStyle name="20% - Accent4 10 4" xfId="1562"/>
    <cellStyle name="20% - Accent4 10 4 10" xfId="21686"/>
    <cellStyle name="20% - Accent4 10 4 11" xfId="20202"/>
    <cellStyle name="20% - Accent4 10 4 12" xfId="39526"/>
    <cellStyle name="20% - Accent4 10 4 2" xfId="2308"/>
    <cellStyle name="20% - Accent4 10 4 2 10" xfId="20944"/>
    <cellStyle name="20% - Accent4 10 4 2 11" xfId="40268"/>
    <cellStyle name="20% - Accent4 10 4 2 2" xfId="3335"/>
    <cellStyle name="20% - Accent4 10 4 2 2 2" xfId="8827"/>
    <cellStyle name="20% - Accent4 10 4 2 2 2 2" xfId="28387"/>
    <cellStyle name="20% - Accent4 10 4 2 2 2 3" xfId="46204"/>
    <cellStyle name="20% - Accent4 10 4 2 2 3" xfId="14929"/>
    <cellStyle name="20% - Accent4 10 4 2 2 3 2" xfId="34342"/>
    <cellStyle name="20% - Accent4 10 4 2 2 4" xfId="23159"/>
    <cellStyle name="20% - Accent4 10 4 2 2 5" xfId="40989"/>
    <cellStyle name="20% - Accent4 10 4 2 3" xfId="5643"/>
    <cellStyle name="20% - Accent4 10 4 2 3 2" xfId="11004"/>
    <cellStyle name="20% - Accent4 10 4 2 3 2 2" xfId="30562"/>
    <cellStyle name="20% - Accent4 10 4 2 3 2 3" xfId="48348"/>
    <cellStyle name="20% - Accent4 10 4 2 3 3" xfId="17127"/>
    <cellStyle name="20% - Accent4 10 4 2 3 3 2" xfId="36486"/>
    <cellStyle name="20% - Accent4 10 4 2 3 4" xfId="25303"/>
    <cellStyle name="20% - Accent4 10 4 2 3 5" xfId="43133"/>
    <cellStyle name="20% - Accent4 10 4 2 4" xfId="6342"/>
    <cellStyle name="20% - Accent4 10 4 2 4 2" xfId="11703"/>
    <cellStyle name="20% - Accent4 10 4 2 4 2 2" xfId="31261"/>
    <cellStyle name="20% - Accent4 10 4 2 4 2 3" xfId="49046"/>
    <cellStyle name="20% - Accent4 10 4 2 4 3" xfId="17826"/>
    <cellStyle name="20% - Accent4 10 4 2 4 3 2" xfId="37184"/>
    <cellStyle name="20% - Accent4 10 4 2 4 4" xfId="26001"/>
    <cellStyle name="20% - Accent4 10 4 2 4 5" xfId="43831"/>
    <cellStyle name="20% - Accent4 10 4 2 5" xfId="6746"/>
    <cellStyle name="20% - Accent4 10 4 2 5 2" xfId="12107"/>
    <cellStyle name="20% - Accent4 10 4 2 5 2 2" xfId="31665"/>
    <cellStyle name="20% - Accent4 10 4 2 5 2 3" xfId="49450"/>
    <cellStyle name="20% - Accent4 10 4 2 5 3" xfId="18230"/>
    <cellStyle name="20% - Accent4 10 4 2 5 3 2" xfId="37588"/>
    <cellStyle name="20% - Accent4 10 4 2 5 4" xfId="26405"/>
    <cellStyle name="20% - Accent4 10 4 2 5 5" xfId="44235"/>
    <cellStyle name="20% - Accent4 10 4 2 6" xfId="8103"/>
    <cellStyle name="20% - Accent4 10 4 2 6 2" xfId="27663"/>
    <cellStyle name="20% - Accent4 10 4 2 6 3" xfId="45483"/>
    <cellStyle name="20% - Accent4 10 4 2 7" xfId="14184"/>
    <cellStyle name="20% - Accent4 10 4 2 7 2" xfId="33613"/>
    <cellStyle name="20% - Accent4 10 4 2 8" xfId="19460"/>
    <cellStyle name="20% - Accent4 10 4 2 8 2" xfId="38784"/>
    <cellStyle name="20% - Accent4 10 4 2 9" xfId="22429"/>
    <cellStyle name="20% - Accent4 10 4 3" xfId="3001"/>
    <cellStyle name="20% - Accent4 10 4 3 2" xfId="8624"/>
    <cellStyle name="20% - Accent4 10 4 3 2 2" xfId="28184"/>
    <cellStyle name="20% - Accent4 10 4 3 2 3" xfId="46001"/>
    <cellStyle name="20% - Accent4 10 4 3 3" xfId="14715"/>
    <cellStyle name="20% - Accent4 10 4 3 3 2" xfId="34135"/>
    <cellStyle name="20% - Accent4 10 4 3 4" xfId="22952"/>
    <cellStyle name="20% - Accent4 10 4 3 5" xfId="40786"/>
    <cellStyle name="20% - Accent4 10 4 4" xfId="5019"/>
    <cellStyle name="20% - Accent4 10 4 4 2" xfId="10386"/>
    <cellStyle name="20% - Accent4 10 4 4 2 2" xfId="29944"/>
    <cellStyle name="20% - Accent4 10 4 4 2 3" xfId="47757"/>
    <cellStyle name="20% - Accent4 10 4 4 3" xfId="16509"/>
    <cellStyle name="20% - Accent4 10 4 4 3 2" xfId="35895"/>
    <cellStyle name="20% - Accent4 10 4 4 4" xfId="24712"/>
    <cellStyle name="20% - Accent4 10 4 4 5" xfId="42542"/>
    <cellStyle name="20% - Accent4 10 4 5" xfId="6139"/>
    <cellStyle name="20% - Accent4 10 4 5 2" xfId="11500"/>
    <cellStyle name="20% - Accent4 10 4 5 2 2" xfId="31058"/>
    <cellStyle name="20% - Accent4 10 4 5 2 3" xfId="48843"/>
    <cellStyle name="20% - Accent4 10 4 5 3" xfId="17623"/>
    <cellStyle name="20% - Accent4 10 4 5 3 2" xfId="36981"/>
    <cellStyle name="20% - Accent4 10 4 5 4" xfId="25798"/>
    <cellStyle name="20% - Accent4 10 4 5 5" xfId="43628"/>
    <cellStyle name="20% - Accent4 10 4 6" xfId="6543"/>
    <cellStyle name="20% - Accent4 10 4 6 2" xfId="11904"/>
    <cellStyle name="20% - Accent4 10 4 6 2 2" xfId="31462"/>
    <cellStyle name="20% - Accent4 10 4 6 2 3" xfId="49247"/>
    <cellStyle name="20% - Accent4 10 4 6 3" xfId="18027"/>
    <cellStyle name="20% - Accent4 10 4 6 3 2" xfId="37385"/>
    <cellStyle name="20% - Accent4 10 4 6 4" xfId="26202"/>
    <cellStyle name="20% - Accent4 10 4 6 5" xfId="44032"/>
    <cellStyle name="20% - Accent4 10 4 7" xfId="7357"/>
    <cellStyle name="20% - Accent4 10 4 7 2" xfId="26917"/>
    <cellStyle name="20% - Accent4 10 4 7 3" xfId="44741"/>
    <cellStyle name="20% - Accent4 10 4 8" xfId="13438"/>
    <cellStyle name="20% - Accent4 10 4 8 2" xfId="32871"/>
    <cellStyle name="20% - Accent4 10 4 9" xfId="18718"/>
    <cellStyle name="20% - Accent4 10 4 9 2" xfId="38042"/>
    <cellStyle name="20% - Accent4 10 5" xfId="1869"/>
    <cellStyle name="20% - Accent4 10 5 10" xfId="39832"/>
    <cellStyle name="20% - Accent4 10 5 2" xfId="2615"/>
    <cellStyle name="20% - Accent4 10 5 2 2" xfId="4637"/>
    <cellStyle name="20% - Accent4 10 5 2 2 2" xfId="10024"/>
    <cellStyle name="20% - Accent4 10 5 2 2 2 2" xfId="29582"/>
    <cellStyle name="20% - Accent4 10 5 2 2 2 3" xfId="47396"/>
    <cellStyle name="20% - Accent4 10 5 2 2 3" xfId="16143"/>
    <cellStyle name="20% - Accent4 10 5 2 2 3 2" xfId="35534"/>
    <cellStyle name="20% - Accent4 10 5 2 2 4" xfId="24351"/>
    <cellStyle name="20% - Accent4 10 5 2 2 5" xfId="42181"/>
    <cellStyle name="20% - Accent4 10 5 2 3" xfId="8410"/>
    <cellStyle name="20% - Accent4 10 5 2 3 2" xfId="27970"/>
    <cellStyle name="20% - Accent4 10 5 2 3 3" xfId="45789"/>
    <cellStyle name="20% - Accent4 10 5 2 4" xfId="14491"/>
    <cellStyle name="20% - Accent4 10 5 2 4 2" xfId="33919"/>
    <cellStyle name="20% - Accent4 10 5 2 5" xfId="19766"/>
    <cellStyle name="20% - Accent4 10 5 2 5 2" xfId="39090"/>
    <cellStyle name="20% - Accent4 10 5 2 6" xfId="22736"/>
    <cellStyle name="20% - Accent4 10 5 2 7" xfId="21250"/>
    <cellStyle name="20% - Accent4 10 5 2 8" xfId="40574"/>
    <cellStyle name="20% - Accent4 10 5 3" xfId="3907"/>
    <cellStyle name="20% - Accent4 10 5 3 2" xfId="9294"/>
    <cellStyle name="20% - Accent4 10 5 3 2 2" xfId="28852"/>
    <cellStyle name="20% - Accent4 10 5 3 2 3" xfId="46668"/>
    <cellStyle name="20% - Accent4 10 5 3 3" xfId="15413"/>
    <cellStyle name="20% - Accent4 10 5 3 3 2" xfId="34806"/>
    <cellStyle name="20% - Accent4 10 5 3 4" xfId="23623"/>
    <cellStyle name="20% - Accent4 10 5 3 5" xfId="41453"/>
    <cellStyle name="20% - Accent4 10 5 4" xfId="5453"/>
    <cellStyle name="20% - Accent4 10 5 4 2" xfId="10814"/>
    <cellStyle name="20% - Accent4 10 5 4 2 2" xfId="30372"/>
    <cellStyle name="20% - Accent4 10 5 4 2 3" xfId="48158"/>
    <cellStyle name="20% - Accent4 10 5 4 3" xfId="16937"/>
    <cellStyle name="20% - Accent4 10 5 4 3 2" xfId="36296"/>
    <cellStyle name="20% - Accent4 10 5 4 4" xfId="25113"/>
    <cellStyle name="20% - Accent4 10 5 4 5" xfId="42943"/>
    <cellStyle name="20% - Accent4 10 5 5" xfId="7664"/>
    <cellStyle name="20% - Accent4 10 5 5 2" xfId="27224"/>
    <cellStyle name="20% - Accent4 10 5 5 3" xfId="45047"/>
    <cellStyle name="20% - Accent4 10 5 6" xfId="13745"/>
    <cellStyle name="20% - Accent4 10 5 6 2" xfId="33177"/>
    <cellStyle name="20% - Accent4 10 5 7" xfId="19024"/>
    <cellStyle name="20% - Accent4 10 5 7 2" xfId="38348"/>
    <cellStyle name="20% - Accent4 10 5 8" xfId="21992"/>
    <cellStyle name="20% - Accent4 10 5 9" xfId="20508"/>
    <cellStyle name="20% - Accent4 10 6" xfId="2016"/>
    <cellStyle name="20% - Accent4 10 6 2" xfId="4052"/>
    <cellStyle name="20% - Accent4 10 6 2 2" xfId="9439"/>
    <cellStyle name="20% - Accent4 10 6 2 2 2" xfId="28997"/>
    <cellStyle name="20% - Accent4 10 6 2 2 3" xfId="46813"/>
    <cellStyle name="20% - Accent4 10 6 2 3" xfId="15558"/>
    <cellStyle name="20% - Accent4 10 6 2 3 2" xfId="34951"/>
    <cellStyle name="20% - Accent4 10 6 2 4" xfId="23768"/>
    <cellStyle name="20% - Accent4 10 6 2 5" xfId="41598"/>
    <cellStyle name="20% - Accent4 10 6 3" xfId="7811"/>
    <cellStyle name="20% - Accent4 10 6 3 2" xfId="27371"/>
    <cellStyle name="20% - Accent4 10 6 3 3" xfId="45192"/>
    <cellStyle name="20% - Accent4 10 6 4" xfId="13892"/>
    <cellStyle name="20% - Accent4 10 6 4 2" xfId="33322"/>
    <cellStyle name="20% - Accent4 10 6 5" xfId="19169"/>
    <cellStyle name="20% - Accent4 10 6 5 2" xfId="38493"/>
    <cellStyle name="20% - Accent4 10 6 6" xfId="22137"/>
    <cellStyle name="20% - Accent4 10 6 7" xfId="20653"/>
    <cellStyle name="20% - Accent4 10 6 8" xfId="39977"/>
    <cellStyle name="20% - Accent4 10 7" xfId="2855"/>
    <cellStyle name="20% - Accent4 10 8" xfId="4810"/>
    <cellStyle name="20% - Accent4 10 8 2" xfId="10194"/>
    <cellStyle name="20% - Accent4 10 8 2 2" xfId="29752"/>
    <cellStyle name="20% - Accent4 10 8 2 3" xfId="47566"/>
    <cellStyle name="20% - Accent4 10 8 3" xfId="16316"/>
    <cellStyle name="20% - Accent4 10 8 3 2" xfId="35704"/>
    <cellStyle name="20% - Accent4 10 8 4" xfId="24521"/>
    <cellStyle name="20% - Accent4 10 8 5" xfId="42351"/>
    <cellStyle name="20% - Accent4 10 9" xfId="7064"/>
    <cellStyle name="20% - Accent4 10 9 2" xfId="26625"/>
    <cellStyle name="20% - Accent4 10 9 3" xfId="44450"/>
    <cellStyle name="20% - Accent4 11" xfId="1143"/>
    <cellStyle name="20% - Accent4 11 10" xfId="6572"/>
    <cellStyle name="20% - Accent4 11 10 2" xfId="11933"/>
    <cellStyle name="20% - Accent4 11 10 2 2" xfId="31491"/>
    <cellStyle name="20% - Accent4 11 10 2 3" xfId="49276"/>
    <cellStyle name="20% - Accent4 11 10 3" xfId="18056"/>
    <cellStyle name="20% - Accent4 11 10 3 2" xfId="37414"/>
    <cellStyle name="20% - Accent4 11 10 4" xfId="26231"/>
    <cellStyle name="20% - Accent4 11 10 5" xfId="44061"/>
    <cellStyle name="20% - Accent4 11 11" xfId="7094"/>
    <cellStyle name="20% - Accent4 11 11 2" xfId="26654"/>
    <cellStyle name="20% - Accent4 11 11 3" xfId="44479"/>
    <cellStyle name="20% - Accent4 11 12" xfId="12301"/>
    <cellStyle name="20% - Accent4 11 12 2" xfId="31859"/>
    <cellStyle name="20% - Accent4 11 12 3" xfId="49644"/>
    <cellStyle name="20% - Accent4 11 13" xfId="12654"/>
    <cellStyle name="20% - Accent4 11 13 2" xfId="32211"/>
    <cellStyle name="20% - Accent4 11 13 3" xfId="49954"/>
    <cellStyle name="20% - Accent4 11 14" xfId="13105"/>
    <cellStyle name="20% - Accent4 11 14 2" xfId="32607"/>
    <cellStyle name="20% - Accent4 11 15" xfId="18422"/>
    <cellStyle name="20% - Accent4 11 15 2" xfId="37780"/>
    <cellStyle name="20% - Accent4 11 16" xfId="21424"/>
    <cellStyle name="20% - Accent4 11 17" xfId="19940"/>
    <cellStyle name="20% - Accent4 11 18" xfId="39264"/>
    <cellStyle name="20% - Accent4 11 2" xfId="1247"/>
    <cellStyle name="20% - Accent4 11 2 10" xfId="7152"/>
    <cellStyle name="20% - Accent4 11 2 10 2" xfId="26712"/>
    <cellStyle name="20% - Accent4 11 2 10 3" xfId="44537"/>
    <cellStyle name="20% - Accent4 11 2 11" xfId="12360"/>
    <cellStyle name="20% - Accent4 11 2 11 2" xfId="31918"/>
    <cellStyle name="20% - Accent4 11 2 11 3" xfId="49702"/>
    <cellStyle name="20% - Accent4 11 2 12" xfId="12715"/>
    <cellStyle name="20% - Accent4 11 2 12 2" xfId="32271"/>
    <cellStyle name="20% - Accent4 11 2 12 3" xfId="50012"/>
    <cellStyle name="20% - Accent4 11 2 13" xfId="13168"/>
    <cellStyle name="20% - Accent4 11 2 13 2" xfId="32667"/>
    <cellStyle name="20% - Accent4 11 2 14" xfId="18480"/>
    <cellStyle name="20% - Accent4 11 2 14 2" xfId="37838"/>
    <cellStyle name="20% - Accent4 11 2 15" xfId="21482"/>
    <cellStyle name="20% - Accent4 11 2 16" xfId="19998"/>
    <cellStyle name="20% - Accent4 11 2 17" xfId="39322"/>
    <cellStyle name="20% - Accent4 11 2 2" xfId="1502"/>
    <cellStyle name="20% - Accent4 11 2 2 10" xfId="12873"/>
    <cellStyle name="20% - Accent4 11 2 2 10 2" xfId="32429"/>
    <cellStyle name="20% - Accent4 11 2 2 10 3" xfId="50168"/>
    <cellStyle name="20% - Accent4 11 2 2 11" xfId="13379"/>
    <cellStyle name="20% - Accent4 11 2 2 11 2" xfId="32812"/>
    <cellStyle name="20% - Accent4 11 2 2 12" xfId="18659"/>
    <cellStyle name="20% - Accent4 11 2 2 12 2" xfId="37983"/>
    <cellStyle name="20% - Accent4 11 2 2 13" xfId="21627"/>
    <cellStyle name="20% - Accent4 11 2 2 14" xfId="20143"/>
    <cellStyle name="20% - Accent4 11 2 2 15" xfId="39467"/>
    <cellStyle name="20% - Accent4 11 2 2 2" xfId="1795"/>
    <cellStyle name="20% - Accent4 11 2 2 2 10" xfId="39758"/>
    <cellStyle name="20% - Accent4 11 2 2 2 2" xfId="2541"/>
    <cellStyle name="20% - Accent4 11 2 2 2 2 2" xfId="4564"/>
    <cellStyle name="20% - Accent4 11 2 2 2 2 2 2" xfId="9951"/>
    <cellStyle name="20% - Accent4 11 2 2 2 2 2 2 2" xfId="29509"/>
    <cellStyle name="20% - Accent4 11 2 2 2 2 2 2 3" xfId="47323"/>
    <cellStyle name="20% - Accent4 11 2 2 2 2 2 3" xfId="16070"/>
    <cellStyle name="20% - Accent4 11 2 2 2 2 2 3 2" xfId="35461"/>
    <cellStyle name="20% - Accent4 11 2 2 2 2 2 4" xfId="24278"/>
    <cellStyle name="20% - Accent4 11 2 2 2 2 2 5" xfId="42108"/>
    <cellStyle name="20% - Accent4 11 2 2 2 2 3" xfId="8336"/>
    <cellStyle name="20% - Accent4 11 2 2 2 2 3 2" xfId="27896"/>
    <cellStyle name="20% - Accent4 11 2 2 2 2 3 3" xfId="45715"/>
    <cellStyle name="20% - Accent4 11 2 2 2 2 4" xfId="14417"/>
    <cellStyle name="20% - Accent4 11 2 2 2 2 4 2" xfId="33845"/>
    <cellStyle name="20% - Accent4 11 2 2 2 2 5" xfId="19692"/>
    <cellStyle name="20% - Accent4 11 2 2 2 2 5 2" xfId="39016"/>
    <cellStyle name="20% - Accent4 11 2 2 2 2 6" xfId="22662"/>
    <cellStyle name="20% - Accent4 11 2 2 2 2 7" xfId="21176"/>
    <cellStyle name="20% - Accent4 11 2 2 2 2 8" xfId="40500"/>
    <cellStyle name="20% - Accent4 11 2 2 2 3" xfId="3834"/>
    <cellStyle name="20% - Accent4 11 2 2 2 3 2" xfId="9221"/>
    <cellStyle name="20% - Accent4 11 2 2 2 3 2 2" xfId="28779"/>
    <cellStyle name="20% - Accent4 11 2 2 2 3 2 3" xfId="46595"/>
    <cellStyle name="20% - Accent4 11 2 2 2 3 3" xfId="15340"/>
    <cellStyle name="20% - Accent4 11 2 2 2 3 3 2" xfId="34733"/>
    <cellStyle name="20% - Accent4 11 2 2 2 3 4" xfId="23550"/>
    <cellStyle name="20% - Accent4 11 2 2 2 3 5" xfId="41380"/>
    <cellStyle name="20% - Accent4 11 2 2 2 4" xfId="5942"/>
    <cellStyle name="20% - Accent4 11 2 2 2 4 2" xfId="11303"/>
    <cellStyle name="20% - Accent4 11 2 2 2 4 2 2" xfId="30861"/>
    <cellStyle name="20% - Accent4 11 2 2 2 4 2 3" xfId="48647"/>
    <cellStyle name="20% - Accent4 11 2 2 2 4 3" xfId="17426"/>
    <cellStyle name="20% - Accent4 11 2 2 2 4 3 2" xfId="36785"/>
    <cellStyle name="20% - Accent4 11 2 2 2 4 4" xfId="25602"/>
    <cellStyle name="20% - Accent4 11 2 2 2 4 5" xfId="43432"/>
    <cellStyle name="20% - Accent4 11 2 2 2 5" xfId="7590"/>
    <cellStyle name="20% - Accent4 11 2 2 2 5 2" xfId="27150"/>
    <cellStyle name="20% - Accent4 11 2 2 2 5 3" xfId="44973"/>
    <cellStyle name="20% - Accent4 11 2 2 2 6" xfId="13671"/>
    <cellStyle name="20% - Accent4 11 2 2 2 6 2" xfId="33103"/>
    <cellStyle name="20% - Accent4 11 2 2 2 7" xfId="18950"/>
    <cellStyle name="20% - Accent4 11 2 2 2 7 2" xfId="38274"/>
    <cellStyle name="20% - Accent4 11 2 2 2 8" xfId="21918"/>
    <cellStyle name="20% - Accent4 11 2 2 2 9" xfId="20434"/>
    <cellStyle name="20% - Accent4 11 2 2 3" xfId="2249"/>
    <cellStyle name="20% - Accent4 11 2 2 3 2" xfId="4285"/>
    <cellStyle name="20% - Accent4 11 2 2 3 2 2" xfId="9672"/>
    <cellStyle name="20% - Accent4 11 2 2 3 2 2 2" xfId="29230"/>
    <cellStyle name="20% - Accent4 11 2 2 3 2 2 3" xfId="47045"/>
    <cellStyle name="20% - Accent4 11 2 2 3 2 3" xfId="15791"/>
    <cellStyle name="20% - Accent4 11 2 2 3 2 3 2" xfId="35183"/>
    <cellStyle name="20% - Accent4 11 2 2 3 2 4" xfId="24000"/>
    <cellStyle name="20% - Accent4 11 2 2 3 2 5" xfId="41830"/>
    <cellStyle name="20% - Accent4 11 2 2 3 3" xfId="8044"/>
    <cellStyle name="20% - Accent4 11 2 2 3 3 2" xfId="27604"/>
    <cellStyle name="20% - Accent4 11 2 2 3 3 3" xfId="45424"/>
    <cellStyle name="20% - Accent4 11 2 2 3 4" xfId="14125"/>
    <cellStyle name="20% - Accent4 11 2 2 3 4 2" xfId="33554"/>
    <cellStyle name="20% - Accent4 11 2 2 3 5" xfId="19401"/>
    <cellStyle name="20% - Accent4 11 2 2 3 5 2" xfId="38725"/>
    <cellStyle name="20% - Accent4 11 2 2 3 6" xfId="22370"/>
    <cellStyle name="20% - Accent4 11 2 2 3 7" xfId="20885"/>
    <cellStyle name="20% - Accent4 11 2 2 3 8" xfId="40209"/>
    <cellStyle name="20% - Accent4 11 2 2 4" xfId="3422"/>
    <cellStyle name="20% - Accent4 11 2 2 4 2" xfId="8914"/>
    <cellStyle name="20% - Accent4 11 2 2 4 2 2" xfId="28474"/>
    <cellStyle name="20% - Accent4 11 2 2 4 2 3" xfId="46291"/>
    <cellStyle name="20% - Accent4 11 2 2 4 3" xfId="15016"/>
    <cellStyle name="20% - Accent4 11 2 2 4 3 2" xfId="34429"/>
    <cellStyle name="20% - Accent4 11 2 2 4 4" xfId="23246"/>
    <cellStyle name="20% - Accent4 11 2 2 4 5" xfId="41076"/>
    <cellStyle name="20% - Accent4 11 2 2 5" xfId="5333"/>
    <cellStyle name="20% - Accent4 11 2 2 5 2" xfId="10699"/>
    <cellStyle name="20% - Accent4 11 2 2 5 2 2" xfId="30257"/>
    <cellStyle name="20% - Accent4 11 2 2 5 2 3" xfId="48056"/>
    <cellStyle name="20% - Accent4 11 2 2 5 3" xfId="16822"/>
    <cellStyle name="20% - Accent4 11 2 2 5 3 2" xfId="36194"/>
    <cellStyle name="20% - Accent4 11 2 2 5 4" xfId="25011"/>
    <cellStyle name="20% - Accent4 11 2 2 5 5" xfId="42841"/>
    <cellStyle name="20% - Accent4 11 2 2 6" xfId="6429"/>
    <cellStyle name="20% - Accent4 11 2 2 6 2" xfId="11790"/>
    <cellStyle name="20% - Accent4 11 2 2 6 2 2" xfId="31348"/>
    <cellStyle name="20% - Accent4 11 2 2 6 2 3" xfId="49133"/>
    <cellStyle name="20% - Accent4 11 2 2 6 3" xfId="17913"/>
    <cellStyle name="20% - Accent4 11 2 2 6 3 2" xfId="37271"/>
    <cellStyle name="20% - Accent4 11 2 2 6 4" xfId="26088"/>
    <cellStyle name="20% - Accent4 11 2 2 6 5" xfId="43918"/>
    <cellStyle name="20% - Accent4 11 2 2 7" xfId="6833"/>
    <cellStyle name="20% - Accent4 11 2 2 7 2" xfId="12194"/>
    <cellStyle name="20% - Accent4 11 2 2 7 2 2" xfId="31752"/>
    <cellStyle name="20% - Accent4 11 2 2 7 2 3" xfId="49537"/>
    <cellStyle name="20% - Accent4 11 2 2 7 3" xfId="18317"/>
    <cellStyle name="20% - Accent4 11 2 2 7 3 2" xfId="37675"/>
    <cellStyle name="20% - Accent4 11 2 2 7 4" xfId="26492"/>
    <cellStyle name="20% - Accent4 11 2 2 7 5" xfId="44322"/>
    <cellStyle name="20% - Accent4 11 2 2 8" xfId="7298"/>
    <cellStyle name="20% - Accent4 11 2 2 8 2" xfId="26858"/>
    <cellStyle name="20% - Accent4 11 2 2 8 3" xfId="44682"/>
    <cellStyle name="20% - Accent4 11 2 2 9" xfId="12517"/>
    <cellStyle name="20% - Accent4 11 2 2 9 2" xfId="32074"/>
    <cellStyle name="20% - Accent4 11 2 2 9 3" xfId="49858"/>
    <cellStyle name="20% - Accent4 11 2 3" xfId="1649"/>
    <cellStyle name="20% - Accent4 11 2 3 10" xfId="39613"/>
    <cellStyle name="20% - Accent4 11 2 3 2" xfId="2395"/>
    <cellStyle name="20% - Accent4 11 2 3 2 2" xfId="4418"/>
    <cellStyle name="20% - Accent4 11 2 3 2 2 2" xfId="9805"/>
    <cellStyle name="20% - Accent4 11 2 3 2 2 2 2" xfId="29363"/>
    <cellStyle name="20% - Accent4 11 2 3 2 2 2 3" xfId="47178"/>
    <cellStyle name="20% - Accent4 11 2 3 2 2 3" xfId="15924"/>
    <cellStyle name="20% - Accent4 11 2 3 2 2 3 2" xfId="35316"/>
    <cellStyle name="20% - Accent4 11 2 3 2 2 4" xfId="24133"/>
    <cellStyle name="20% - Accent4 11 2 3 2 2 5" xfId="41963"/>
    <cellStyle name="20% - Accent4 11 2 3 2 3" xfId="5730"/>
    <cellStyle name="20% - Accent4 11 2 3 2 3 2" xfId="11091"/>
    <cellStyle name="20% - Accent4 11 2 3 2 3 2 2" xfId="30649"/>
    <cellStyle name="20% - Accent4 11 2 3 2 3 2 3" xfId="48435"/>
    <cellStyle name="20% - Accent4 11 2 3 2 3 3" xfId="17214"/>
    <cellStyle name="20% - Accent4 11 2 3 2 3 3 2" xfId="36573"/>
    <cellStyle name="20% - Accent4 11 2 3 2 3 4" xfId="25390"/>
    <cellStyle name="20% - Accent4 11 2 3 2 3 5" xfId="43220"/>
    <cellStyle name="20% - Accent4 11 2 3 2 4" xfId="8190"/>
    <cellStyle name="20% - Accent4 11 2 3 2 4 2" xfId="27750"/>
    <cellStyle name="20% - Accent4 11 2 3 2 4 3" xfId="45570"/>
    <cellStyle name="20% - Accent4 11 2 3 2 5" xfId="14271"/>
    <cellStyle name="20% - Accent4 11 2 3 2 5 2" xfId="33700"/>
    <cellStyle name="20% - Accent4 11 2 3 2 6" xfId="19547"/>
    <cellStyle name="20% - Accent4 11 2 3 2 6 2" xfId="38871"/>
    <cellStyle name="20% - Accent4 11 2 3 2 7" xfId="22516"/>
    <cellStyle name="20% - Accent4 11 2 3 2 8" xfId="21031"/>
    <cellStyle name="20% - Accent4 11 2 3 2 9" xfId="40355"/>
    <cellStyle name="20% - Accent4 11 2 3 3" xfId="3691"/>
    <cellStyle name="20% - Accent4 11 2 3 3 2" xfId="9078"/>
    <cellStyle name="20% - Accent4 11 2 3 3 2 2" xfId="28636"/>
    <cellStyle name="20% - Accent4 11 2 3 3 2 3" xfId="46452"/>
    <cellStyle name="20% - Accent4 11 2 3 3 3" xfId="15197"/>
    <cellStyle name="20% - Accent4 11 2 3 3 3 2" xfId="34590"/>
    <cellStyle name="20% - Accent4 11 2 3 3 4" xfId="23407"/>
    <cellStyle name="20% - Accent4 11 2 3 3 5" xfId="41237"/>
    <cellStyle name="20% - Accent4 11 2 3 4" xfId="5106"/>
    <cellStyle name="20% - Accent4 11 2 3 4 2" xfId="10473"/>
    <cellStyle name="20% - Accent4 11 2 3 4 2 2" xfId="30031"/>
    <cellStyle name="20% - Accent4 11 2 3 4 2 3" xfId="47844"/>
    <cellStyle name="20% - Accent4 11 2 3 4 3" xfId="16596"/>
    <cellStyle name="20% - Accent4 11 2 3 4 3 2" xfId="35982"/>
    <cellStyle name="20% - Accent4 11 2 3 4 4" xfId="24799"/>
    <cellStyle name="20% - Accent4 11 2 3 4 5" xfId="42629"/>
    <cellStyle name="20% - Accent4 11 2 3 5" xfId="7444"/>
    <cellStyle name="20% - Accent4 11 2 3 5 2" xfId="27004"/>
    <cellStyle name="20% - Accent4 11 2 3 5 3" xfId="44828"/>
    <cellStyle name="20% - Accent4 11 2 3 6" xfId="13525"/>
    <cellStyle name="20% - Accent4 11 2 3 6 2" xfId="32958"/>
    <cellStyle name="20% - Accent4 11 2 3 7" xfId="18805"/>
    <cellStyle name="20% - Accent4 11 2 3 7 2" xfId="38129"/>
    <cellStyle name="20% - Accent4 11 2 3 8" xfId="21773"/>
    <cellStyle name="20% - Accent4 11 2 3 9" xfId="20289"/>
    <cellStyle name="20% - Accent4 11 2 4" xfId="1957"/>
    <cellStyle name="20% - Accent4 11 2 4 10" xfId="39919"/>
    <cellStyle name="20% - Accent4 11 2 4 2" xfId="2702"/>
    <cellStyle name="20% - Accent4 11 2 4 2 2" xfId="4724"/>
    <cellStyle name="20% - Accent4 11 2 4 2 2 2" xfId="10111"/>
    <cellStyle name="20% - Accent4 11 2 4 2 2 2 2" xfId="29669"/>
    <cellStyle name="20% - Accent4 11 2 4 2 2 2 3" xfId="47483"/>
    <cellStyle name="20% - Accent4 11 2 4 2 2 3" xfId="16230"/>
    <cellStyle name="20% - Accent4 11 2 4 2 2 3 2" xfId="35621"/>
    <cellStyle name="20% - Accent4 11 2 4 2 2 4" xfId="24438"/>
    <cellStyle name="20% - Accent4 11 2 4 2 2 5" xfId="42268"/>
    <cellStyle name="20% - Accent4 11 2 4 2 3" xfId="8497"/>
    <cellStyle name="20% - Accent4 11 2 4 2 3 2" xfId="28057"/>
    <cellStyle name="20% - Accent4 11 2 4 2 3 3" xfId="45876"/>
    <cellStyle name="20% - Accent4 11 2 4 2 4" xfId="14578"/>
    <cellStyle name="20% - Accent4 11 2 4 2 4 2" xfId="34006"/>
    <cellStyle name="20% - Accent4 11 2 4 2 5" xfId="19853"/>
    <cellStyle name="20% - Accent4 11 2 4 2 5 2" xfId="39177"/>
    <cellStyle name="20% - Accent4 11 2 4 2 6" xfId="22823"/>
    <cellStyle name="20% - Accent4 11 2 4 2 7" xfId="21337"/>
    <cellStyle name="20% - Accent4 11 2 4 2 8" xfId="40661"/>
    <cellStyle name="20% - Accent4 11 2 4 3" xfId="3994"/>
    <cellStyle name="20% - Accent4 11 2 4 3 2" xfId="9381"/>
    <cellStyle name="20% - Accent4 11 2 4 3 2 2" xfId="28939"/>
    <cellStyle name="20% - Accent4 11 2 4 3 2 3" xfId="46755"/>
    <cellStyle name="20% - Accent4 11 2 4 3 3" xfId="15500"/>
    <cellStyle name="20% - Accent4 11 2 4 3 3 2" xfId="34893"/>
    <cellStyle name="20% - Accent4 11 2 4 3 4" xfId="23710"/>
    <cellStyle name="20% - Accent4 11 2 4 3 5" xfId="41540"/>
    <cellStyle name="20% - Accent4 11 2 4 4" xfId="5540"/>
    <cellStyle name="20% - Accent4 11 2 4 4 2" xfId="10901"/>
    <cellStyle name="20% - Accent4 11 2 4 4 2 2" xfId="30459"/>
    <cellStyle name="20% - Accent4 11 2 4 4 2 3" xfId="48245"/>
    <cellStyle name="20% - Accent4 11 2 4 4 3" xfId="17024"/>
    <cellStyle name="20% - Accent4 11 2 4 4 3 2" xfId="36383"/>
    <cellStyle name="20% - Accent4 11 2 4 4 4" xfId="25200"/>
    <cellStyle name="20% - Accent4 11 2 4 4 5" xfId="43030"/>
    <cellStyle name="20% - Accent4 11 2 4 5" xfId="7752"/>
    <cellStyle name="20% - Accent4 11 2 4 5 2" xfId="27312"/>
    <cellStyle name="20% - Accent4 11 2 4 5 3" xfId="45134"/>
    <cellStyle name="20% - Accent4 11 2 4 6" xfId="13833"/>
    <cellStyle name="20% - Accent4 11 2 4 6 2" xfId="33264"/>
    <cellStyle name="20% - Accent4 11 2 4 7" xfId="19111"/>
    <cellStyle name="20% - Accent4 11 2 4 7 2" xfId="38435"/>
    <cellStyle name="20% - Accent4 11 2 4 8" xfId="22079"/>
    <cellStyle name="20% - Accent4 11 2 4 9" xfId="20595"/>
    <cellStyle name="20% - Accent4 11 2 5" xfId="2103"/>
    <cellStyle name="20% - Accent4 11 2 5 2" xfId="4139"/>
    <cellStyle name="20% - Accent4 11 2 5 2 2" xfId="9526"/>
    <cellStyle name="20% - Accent4 11 2 5 2 2 2" xfId="29084"/>
    <cellStyle name="20% - Accent4 11 2 5 2 2 3" xfId="46900"/>
    <cellStyle name="20% - Accent4 11 2 5 2 3" xfId="15645"/>
    <cellStyle name="20% - Accent4 11 2 5 2 3 2" xfId="35038"/>
    <cellStyle name="20% - Accent4 11 2 5 2 4" xfId="23855"/>
    <cellStyle name="20% - Accent4 11 2 5 2 5" xfId="41685"/>
    <cellStyle name="20% - Accent4 11 2 5 3" xfId="7898"/>
    <cellStyle name="20% - Accent4 11 2 5 3 2" xfId="27458"/>
    <cellStyle name="20% - Accent4 11 2 5 3 3" xfId="45279"/>
    <cellStyle name="20% - Accent4 11 2 5 4" xfId="13979"/>
    <cellStyle name="20% - Accent4 11 2 5 4 2" xfId="33409"/>
    <cellStyle name="20% - Accent4 11 2 5 5" xfId="19256"/>
    <cellStyle name="20% - Accent4 11 2 5 5 2" xfId="38580"/>
    <cellStyle name="20% - Accent4 11 2 5 6" xfId="22224"/>
    <cellStyle name="20% - Accent4 11 2 5 7" xfId="20740"/>
    <cellStyle name="20% - Accent4 11 2 5 8" xfId="40064"/>
    <cellStyle name="20% - Accent4 11 2 6" xfId="3131"/>
    <cellStyle name="20% - Accent4 11 2 6 2" xfId="8711"/>
    <cellStyle name="20% - Accent4 11 2 6 2 2" xfId="28271"/>
    <cellStyle name="20% - Accent4 11 2 6 2 3" xfId="46088"/>
    <cellStyle name="20% - Accent4 11 2 6 3" xfId="14802"/>
    <cellStyle name="20% - Accent4 11 2 6 3 2" xfId="34222"/>
    <cellStyle name="20% - Accent4 11 2 6 4" xfId="23039"/>
    <cellStyle name="20% - Accent4 11 2 6 5" xfId="40873"/>
    <cellStyle name="20% - Accent4 11 2 7" xfId="4899"/>
    <cellStyle name="20% - Accent4 11 2 7 2" xfId="10283"/>
    <cellStyle name="20% - Accent4 11 2 7 2 2" xfId="29841"/>
    <cellStyle name="20% - Accent4 11 2 7 2 3" xfId="47654"/>
    <cellStyle name="20% - Accent4 11 2 7 3" xfId="16405"/>
    <cellStyle name="20% - Accent4 11 2 7 3 2" xfId="35792"/>
    <cellStyle name="20% - Accent4 11 2 7 4" xfId="24609"/>
    <cellStyle name="20% - Accent4 11 2 7 5" xfId="42439"/>
    <cellStyle name="20% - Accent4 11 2 8" xfId="6226"/>
    <cellStyle name="20% - Accent4 11 2 8 2" xfId="11587"/>
    <cellStyle name="20% - Accent4 11 2 8 2 2" xfId="31145"/>
    <cellStyle name="20% - Accent4 11 2 8 2 3" xfId="48930"/>
    <cellStyle name="20% - Accent4 11 2 8 3" xfId="17710"/>
    <cellStyle name="20% - Accent4 11 2 8 3 2" xfId="37068"/>
    <cellStyle name="20% - Accent4 11 2 8 4" xfId="25885"/>
    <cellStyle name="20% - Accent4 11 2 8 5" xfId="43715"/>
    <cellStyle name="20% - Accent4 11 2 9" xfId="6630"/>
    <cellStyle name="20% - Accent4 11 2 9 2" xfId="11991"/>
    <cellStyle name="20% - Accent4 11 2 9 2 2" xfId="31549"/>
    <cellStyle name="20% - Accent4 11 2 9 2 3" xfId="49334"/>
    <cellStyle name="20% - Accent4 11 2 9 3" xfId="18114"/>
    <cellStyle name="20% - Accent4 11 2 9 3 2" xfId="37472"/>
    <cellStyle name="20% - Accent4 11 2 9 4" xfId="26289"/>
    <cellStyle name="20% - Accent4 11 2 9 5" xfId="44119"/>
    <cellStyle name="20% - Accent4 11 3" xfId="1438"/>
    <cellStyle name="20% - Accent4 11 3 10" xfId="12815"/>
    <cellStyle name="20% - Accent4 11 3 10 2" xfId="32371"/>
    <cellStyle name="20% - Accent4 11 3 10 3" xfId="50110"/>
    <cellStyle name="20% - Accent4 11 3 11" xfId="13317"/>
    <cellStyle name="20% - Accent4 11 3 11 2" xfId="32754"/>
    <cellStyle name="20% - Accent4 11 3 12" xfId="18599"/>
    <cellStyle name="20% - Accent4 11 3 12 2" xfId="37925"/>
    <cellStyle name="20% - Accent4 11 3 13" xfId="21569"/>
    <cellStyle name="20% - Accent4 11 3 14" xfId="20085"/>
    <cellStyle name="20% - Accent4 11 3 15" xfId="39409"/>
    <cellStyle name="20% - Accent4 11 3 2" xfId="1736"/>
    <cellStyle name="20% - Accent4 11 3 2 10" xfId="39700"/>
    <cellStyle name="20% - Accent4 11 3 2 2" xfId="2482"/>
    <cellStyle name="20% - Accent4 11 3 2 2 2" xfId="4505"/>
    <cellStyle name="20% - Accent4 11 3 2 2 2 2" xfId="9892"/>
    <cellStyle name="20% - Accent4 11 3 2 2 2 2 2" xfId="29450"/>
    <cellStyle name="20% - Accent4 11 3 2 2 2 2 3" xfId="47265"/>
    <cellStyle name="20% - Accent4 11 3 2 2 2 3" xfId="16011"/>
    <cellStyle name="20% - Accent4 11 3 2 2 2 3 2" xfId="35403"/>
    <cellStyle name="20% - Accent4 11 3 2 2 2 4" xfId="24220"/>
    <cellStyle name="20% - Accent4 11 3 2 2 2 5" xfId="42050"/>
    <cellStyle name="20% - Accent4 11 3 2 2 3" xfId="8277"/>
    <cellStyle name="20% - Accent4 11 3 2 2 3 2" xfId="27837"/>
    <cellStyle name="20% - Accent4 11 3 2 2 3 3" xfId="45657"/>
    <cellStyle name="20% - Accent4 11 3 2 2 4" xfId="14358"/>
    <cellStyle name="20% - Accent4 11 3 2 2 4 2" xfId="33787"/>
    <cellStyle name="20% - Accent4 11 3 2 2 5" xfId="19634"/>
    <cellStyle name="20% - Accent4 11 3 2 2 5 2" xfId="38958"/>
    <cellStyle name="20% - Accent4 11 3 2 2 6" xfId="22603"/>
    <cellStyle name="20% - Accent4 11 3 2 2 7" xfId="21118"/>
    <cellStyle name="20% - Accent4 11 3 2 2 8" xfId="40442"/>
    <cellStyle name="20% - Accent4 11 3 2 3" xfId="3776"/>
    <cellStyle name="20% - Accent4 11 3 2 3 2" xfId="9163"/>
    <cellStyle name="20% - Accent4 11 3 2 3 2 2" xfId="28721"/>
    <cellStyle name="20% - Accent4 11 3 2 3 2 3" xfId="46537"/>
    <cellStyle name="20% - Accent4 11 3 2 3 3" xfId="15282"/>
    <cellStyle name="20% - Accent4 11 3 2 3 3 2" xfId="34675"/>
    <cellStyle name="20% - Accent4 11 3 2 3 4" xfId="23492"/>
    <cellStyle name="20% - Accent4 11 3 2 3 5" xfId="41322"/>
    <cellStyle name="20% - Accent4 11 3 2 4" xfId="5884"/>
    <cellStyle name="20% - Accent4 11 3 2 4 2" xfId="11245"/>
    <cellStyle name="20% - Accent4 11 3 2 4 2 2" xfId="30803"/>
    <cellStyle name="20% - Accent4 11 3 2 4 2 3" xfId="48589"/>
    <cellStyle name="20% - Accent4 11 3 2 4 3" xfId="17368"/>
    <cellStyle name="20% - Accent4 11 3 2 4 3 2" xfId="36727"/>
    <cellStyle name="20% - Accent4 11 3 2 4 4" xfId="25544"/>
    <cellStyle name="20% - Accent4 11 3 2 4 5" xfId="43374"/>
    <cellStyle name="20% - Accent4 11 3 2 5" xfId="7531"/>
    <cellStyle name="20% - Accent4 11 3 2 5 2" xfId="27091"/>
    <cellStyle name="20% - Accent4 11 3 2 5 3" xfId="44915"/>
    <cellStyle name="20% - Accent4 11 3 2 6" xfId="13612"/>
    <cellStyle name="20% - Accent4 11 3 2 6 2" xfId="33045"/>
    <cellStyle name="20% - Accent4 11 3 2 7" xfId="18892"/>
    <cellStyle name="20% - Accent4 11 3 2 7 2" xfId="38216"/>
    <cellStyle name="20% - Accent4 11 3 2 8" xfId="21860"/>
    <cellStyle name="20% - Accent4 11 3 2 9" xfId="20376"/>
    <cellStyle name="20% - Accent4 11 3 3" xfId="2190"/>
    <cellStyle name="20% - Accent4 11 3 3 2" xfId="4226"/>
    <cellStyle name="20% - Accent4 11 3 3 2 2" xfId="9613"/>
    <cellStyle name="20% - Accent4 11 3 3 2 2 2" xfId="29171"/>
    <cellStyle name="20% - Accent4 11 3 3 2 2 3" xfId="46987"/>
    <cellStyle name="20% - Accent4 11 3 3 2 3" xfId="15732"/>
    <cellStyle name="20% - Accent4 11 3 3 2 3 2" xfId="35125"/>
    <cellStyle name="20% - Accent4 11 3 3 2 4" xfId="23942"/>
    <cellStyle name="20% - Accent4 11 3 3 2 5" xfId="41772"/>
    <cellStyle name="20% - Accent4 11 3 3 3" xfId="7985"/>
    <cellStyle name="20% - Accent4 11 3 3 3 2" xfId="27545"/>
    <cellStyle name="20% - Accent4 11 3 3 3 3" xfId="45366"/>
    <cellStyle name="20% - Accent4 11 3 3 4" xfId="14066"/>
    <cellStyle name="20% - Accent4 11 3 3 4 2" xfId="33496"/>
    <cellStyle name="20% - Accent4 11 3 3 5" xfId="19343"/>
    <cellStyle name="20% - Accent4 11 3 3 5 2" xfId="38667"/>
    <cellStyle name="20% - Accent4 11 3 3 6" xfId="22311"/>
    <cellStyle name="20% - Accent4 11 3 3 7" xfId="20827"/>
    <cellStyle name="20% - Accent4 11 3 3 8" xfId="40151"/>
    <cellStyle name="20% - Accent4 11 3 4" xfId="3364"/>
    <cellStyle name="20% - Accent4 11 3 4 2" xfId="8856"/>
    <cellStyle name="20% - Accent4 11 3 4 2 2" xfId="28416"/>
    <cellStyle name="20% - Accent4 11 3 4 2 3" xfId="46233"/>
    <cellStyle name="20% - Accent4 11 3 4 3" xfId="14958"/>
    <cellStyle name="20% - Accent4 11 3 4 3 2" xfId="34371"/>
    <cellStyle name="20% - Accent4 11 3 4 4" xfId="23188"/>
    <cellStyle name="20% - Accent4 11 3 4 5" xfId="41018"/>
    <cellStyle name="20% - Accent4 11 3 5" xfId="5275"/>
    <cellStyle name="20% - Accent4 11 3 5 2" xfId="10641"/>
    <cellStyle name="20% - Accent4 11 3 5 2 2" xfId="30199"/>
    <cellStyle name="20% - Accent4 11 3 5 2 3" xfId="47998"/>
    <cellStyle name="20% - Accent4 11 3 5 3" xfId="16764"/>
    <cellStyle name="20% - Accent4 11 3 5 3 2" xfId="36136"/>
    <cellStyle name="20% - Accent4 11 3 5 4" xfId="24953"/>
    <cellStyle name="20% - Accent4 11 3 5 5" xfId="42783"/>
    <cellStyle name="20% - Accent4 11 3 6" xfId="6371"/>
    <cellStyle name="20% - Accent4 11 3 6 2" xfId="11732"/>
    <cellStyle name="20% - Accent4 11 3 6 2 2" xfId="31290"/>
    <cellStyle name="20% - Accent4 11 3 6 2 3" xfId="49075"/>
    <cellStyle name="20% - Accent4 11 3 6 3" xfId="17855"/>
    <cellStyle name="20% - Accent4 11 3 6 3 2" xfId="37213"/>
    <cellStyle name="20% - Accent4 11 3 6 4" xfId="26030"/>
    <cellStyle name="20% - Accent4 11 3 6 5" xfId="43860"/>
    <cellStyle name="20% - Accent4 11 3 7" xfId="6775"/>
    <cellStyle name="20% - Accent4 11 3 7 2" xfId="12136"/>
    <cellStyle name="20% - Accent4 11 3 7 2 2" xfId="31694"/>
    <cellStyle name="20% - Accent4 11 3 7 2 3" xfId="49479"/>
    <cellStyle name="20% - Accent4 11 3 7 3" xfId="18259"/>
    <cellStyle name="20% - Accent4 11 3 7 3 2" xfId="37617"/>
    <cellStyle name="20% - Accent4 11 3 7 4" xfId="26434"/>
    <cellStyle name="20% - Accent4 11 3 7 5" xfId="44264"/>
    <cellStyle name="20% - Accent4 11 3 8" xfId="7239"/>
    <cellStyle name="20% - Accent4 11 3 8 2" xfId="26799"/>
    <cellStyle name="20% - Accent4 11 3 8 3" xfId="44624"/>
    <cellStyle name="20% - Accent4 11 3 9" xfId="12459"/>
    <cellStyle name="20% - Accent4 11 3 9 2" xfId="32016"/>
    <cellStyle name="20% - Accent4 11 3 9 3" xfId="49800"/>
    <cellStyle name="20% - Accent4 11 4" xfId="1591"/>
    <cellStyle name="20% - Accent4 11 4 10" xfId="39555"/>
    <cellStyle name="20% - Accent4 11 4 2" xfId="2337"/>
    <cellStyle name="20% - Accent4 11 4 2 2" xfId="4360"/>
    <cellStyle name="20% - Accent4 11 4 2 2 2" xfId="9747"/>
    <cellStyle name="20% - Accent4 11 4 2 2 2 2" xfId="29305"/>
    <cellStyle name="20% - Accent4 11 4 2 2 2 3" xfId="47120"/>
    <cellStyle name="20% - Accent4 11 4 2 2 3" xfId="15866"/>
    <cellStyle name="20% - Accent4 11 4 2 2 3 2" xfId="35258"/>
    <cellStyle name="20% - Accent4 11 4 2 2 4" xfId="24075"/>
    <cellStyle name="20% - Accent4 11 4 2 2 5" xfId="41905"/>
    <cellStyle name="20% - Accent4 11 4 2 3" xfId="5672"/>
    <cellStyle name="20% - Accent4 11 4 2 3 2" xfId="11033"/>
    <cellStyle name="20% - Accent4 11 4 2 3 2 2" xfId="30591"/>
    <cellStyle name="20% - Accent4 11 4 2 3 2 3" xfId="48377"/>
    <cellStyle name="20% - Accent4 11 4 2 3 3" xfId="17156"/>
    <cellStyle name="20% - Accent4 11 4 2 3 3 2" xfId="36515"/>
    <cellStyle name="20% - Accent4 11 4 2 3 4" xfId="25332"/>
    <cellStyle name="20% - Accent4 11 4 2 3 5" xfId="43162"/>
    <cellStyle name="20% - Accent4 11 4 2 4" xfId="8132"/>
    <cellStyle name="20% - Accent4 11 4 2 4 2" xfId="27692"/>
    <cellStyle name="20% - Accent4 11 4 2 4 3" xfId="45512"/>
    <cellStyle name="20% - Accent4 11 4 2 5" xfId="14213"/>
    <cellStyle name="20% - Accent4 11 4 2 5 2" xfId="33642"/>
    <cellStyle name="20% - Accent4 11 4 2 6" xfId="19489"/>
    <cellStyle name="20% - Accent4 11 4 2 6 2" xfId="38813"/>
    <cellStyle name="20% - Accent4 11 4 2 7" xfId="22458"/>
    <cellStyle name="20% - Accent4 11 4 2 8" xfId="20973"/>
    <cellStyle name="20% - Accent4 11 4 2 9" xfId="40297"/>
    <cellStyle name="20% - Accent4 11 4 3" xfId="3633"/>
    <cellStyle name="20% - Accent4 11 4 3 2" xfId="9020"/>
    <cellStyle name="20% - Accent4 11 4 3 2 2" xfId="28578"/>
    <cellStyle name="20% - Accent4 11 4 3 2 3" xfId="46394"/>
    <cellStyle name="20% - Accent4 11 4 3 3" xfId="15139"/>
    <cellStyle name="20% - Accent4 11 4 3 3 2" xfId="34532"/>
    <cellStyle name="20% - Accent4 11 4 3 4" xfId="23349"/>
    <cellStyle name="20% - Accent4 11 4 3 5" xfId="41179"/>
    <cellStyle name="20% - Accent4 11 4 4" xfId="5048"/>
    <cellStyle name="20% - Accent4 11 4 4 2" xfId="10415"/>
    <cellStyle name="20% - Accent4 11 4 4 2 2" xfId="29973"/>
    <cellStyle name="20% - Accent4 11 4 4 2 3" xfId="47786"/>
    <cellStyle name="20% - Accent4 11 4 4 3" xfId="16538"/>
    <cellStyle name="20% - Accent4 11 4 4 3 2" xfId="35924"/>
    <cellStyle name="20% - Accent4 11 4 4 4" xfId="24741"/>
    <cellStyle name="20% - Accent4 11 4 4 5" xfId="42571"/>
    <cellStyle name="20% - Accent4 11 4 5" xfId="7386"/>
    <cellStyle name="20% - Accent4 11 4 5 2" xfId="26946"/>
    <cellStyle name="20% - Accent4 11 4 5 3" xfId="44770"/>
    <cellStyle name="20% - Accent4 11 4 6" xfId="13467"/>
    <cellStyle name="20% - Accent4 11 4 6 2" xfId="32900"/>
    <cellStyle name="20% - Accent4 11 4 7" xfId="18747"/>
    <cellStyle name="20% - Accent4 11 4 7 2" xfId="38071"/>
    <cellStyle name="20% - Accent4 11 4 8" xfId="21715"/>
    <cellStyle name="20% - Accent4 11 4 9" xfId="20231"/>
    <cellStyle name="20% - Accent4 11 5" xfId="1898"/>
    <cellStyle name="20% - Accent4 11 5 10" xfId="39861"/>
    <cellStyle name="20% - Accent4 11 5 2" xfId="2644"/>
    <cellStyle name="20% - Accent4 11 5 2 2" xfId="4666"/>
    <cellStyle name="20% - Accent4 11 5 2 2 2" xfId="10053"/>
    <cellStyle name="20% - Accent4 11 5 2 2 2 2" xfId="29611"/>
    <cellStyle name="20% - Accent4 11 5 2 2 2 3" xfId="47425"/>
    <cellStyle name="20% - Accent4 11 5 2 2 3" xfId="16172"/>
    <cellStyle name="20% - Accent4 11 5 2 2 3 2" xfId="35563"/>
    <cellStyle name="20% - Accent4 11 5 2 2 4" xfId="24380"/>
    <cellStyle name="20% - Accent4 11 5 2 2 5" xfId="42210"/>
    <cellStyle name="20% - Accent4 11 5 2 3" xfId="8439"/>
    <cellStyle name="20% - Accent4 11 5 2 3 2" xfId="27999"/>
    <cellStyle name="20% - Accent4 11 5 2 3 3" xfId="45818"/>
    <cellStyle name="20% - Accent4 11 5 2 4" xfId="14520"/>
    <cellStyle name="20% - Accent4 11 5 2 4 2" xfId="33948"/>
    <cellStyle name="20% - Accent4 11 5 2 5" xfId="19795"/>
    <cellStyle name="20% - Accent4 11 5 2 5 2" xfId="39119"/>
    <cellStyle name="20% - Accent4 11 5 2 6" xfId="22765"/>
    <cellStyle name="20% - Accent4 11 5 2 7" xfId="21279"/>
    <cellStyle name="20% - Accent4 11 5 2 8" xfId="40603"/>
    <cellStyle name="20% - Accent4 11 5 3" xfId="3936"/>
    <cellStyle name="20% - Accent4 11 5 3 2" xfId="9323"/>
    <cellStyle name="20% - Accent4 11 5 3 2 2" xfId="28881"/>
    <cellStyle name="20% - Accent4 11 5 3 2 3" xfId="46697"/>
    <cellStyle name="20% - Accent4 11 5 3 3" xfId="15442"/>
    <cellStyle name="20% - Accent4 11 5 3 3 2" xfId="34835"/>
    <cellStyle name="20% - Accent4 11 5 3 4" xfId="23652"/>
    <cellStyle name="20% - Accent4 11 5 3 5" xfId="41482"/>
    <cellStyle name="20% - Accent4 11 5 4" xfId="5482"/>
    <cellStyle name="20% - Accent4 11 5 4 2" xfId="10843"/>
    <cellStyle name="20% - Accent4 11 5 4 2 2" xfId="30401"/>
    <cellStyle name="20% - Accent4 11 5 4 2 3" xfId="48187"/>
    <cellStyle name="20% - Accent4 11 5 4 3" xfId="16966"/>
    <cellStyle name="20% - Accent4 11 5 4 3 2" xfId="36325"/>
    <cellStyle name="20% - Accent4 11 5 4 4" xfId="25142"/>
    <cellStyle name="20% - Accent4 11 5 4 5" xfId="42972"/>
    <cellStyle name="20% - Accent4 11 5 5" xfId="7693"/>
    <cellStyle name="20% - Accent4 11 5 5 2" xfId="27253"/>
    <cellStyle name="20% - Accent4 11 5 5 3" xfId="45076"/>
    <cellStyle name="20% - Accent4 11 5 6" xfId="13774"/>
    <cellStyle name="20% - Accent4 11 5 6 2" xfId="33206"/>
    <cellStyle name="20% - Accent4 11 5 7" xfId="19053"/>
    <cellStyle name="20% - Accent4 11 5 7 2" xfId="38377"/>
    <cellStyle name="20% - Accent4 11 5 8" xfId="22021"/>
    <cellStyle name="20% - Accent4 11 5 9" xfId="20537"/>
    <cellStyle name="20% - Accent4 11 6" xfId="2045"/>
    <cellStyle name="20% - Accent4 11 6 2" xfId="4081"/>
    <cellStyle name="20% - Accent4 11 6 2 2" xfId="9468"/>
    <cellStyle name="20% - Accent4 11 6 2 2 2" xfId="29026"/>
    <cellStyle name="20% - Accent4 11 6 2 2 3" xfId="46842"/>
    <cellStyle name="20% - Accent4 11 6 2 3" xfId="15587"/>
    <cellStyle name="20% - Accent4 11 6 2 3 2" xfId="34980"/>
    <cellStyle name="20% - Accent4 11 6 2 4" xfId="23797"/>
    <cellStyle name="20% - Accent4 11 6 2 5" xfId="41627"/>
    <cellStyle name="20% - Accent4 11 6 3" xfId="7840"/>
    <cellStyle name="20% - Accent4 11 6 3 2" xfId="27400"/>
    <cellStyle name="20% - Accent4 11 6 3 3" xfId="45221"/>
    <cellStyle name="20% - Accent4 11 6 4" xfId="13921"/>
    <cellStyle name="20% - Accent4 11 6 4 2" xfId="33351"/>
    <cellStyle name="20% - Accent4 11 6 5" xfId="19198"/>
    <cellStyle name="20% - Accent4 11 6 5 2" xfId="38522"/>
    <cellStyle name="20% - Accent4 11 6 6" xfId="22166"/>
    <cellStyle name="20% - Accent4 11 6 7" xfId="20682"/>
    <cellStyle name="20% - Accent4 11 6 8" xfId="40006"/>
    <cellStyle name="20% - Accent4 11 7" xfId="3073"/>
    <cellStyle name="20% - Accent4 11 7 2" xfId="8653"/>
    <cellStyle name="20% - Accent4 11 7 2 2" xfId="28213"/>
    <cellStyle name="20% - Accent4 11 7 2 3" xfId="46030"/>
    <cellStyle name="20% - Accent4 11 7 3" xfId="14744"/>
    <cellStyle name="20% - Accent4 11 7 3 2" xfId="34164"/>
    <cellStyle name="20% - Accent4 11 7 4" xfId="22981"/>
    <cellStyle name="20% - Accent4 11 7 5" xfId="40815"/>
    <cellStyle name="20% - Accent4 11 8" xfId="4839"/>
    <cellStyle name="20% - Accent4 11 8 2" xfId="10223"/>
    <cellStyle name="20% - Accent4 11 8 2 2" xfId="29781"/>
    <cellStyle name="20% - Accent4 11 8 2 3" xfId="47595"/>
    <cellStyle name="20% - Accent4 11 8 3" xfId="16345"/>
    <cellStyle name="20% - Accent4 11 8 3 2" xfId="35733"/>
    <cellStyle name="20% - Accent4 11 8 4" xfId="24550"/>
    <cellStyle name="20% - Accent4 11 8 5" xfId="42380"/>
    <cellStyle name="20% - Accent4 11 9" xfId="6168"/>
    <cellStyle name="20% - Accent4 11 9 2" xfId="11529"/>
    <cellStyle name="20% - Accent4 11 9 2 2" xfId="31087"/>
    <cellStyle name="20% - Accent4 11 9 2 3" xfId="48872"/>
    <cellStyle name="20% - Accent4 11 9 3" xfId="17652"/>
    <cellStyle name="20% - Accent4 11 9 3 2" xfId="37010"/>
    <cellStyle name="20% - Accent4 11 9 4" xfId="25827"/>
    <cellStyle name="20% - Accent4 11 9 5" xfId="43657"/>
    <cellStyle name="20% - Accent4 12" xfId="1168"/>
    <cellStyle name="20% - Accent4 13" xfId="1283"/>
    <cellStyle name="20% - Accent4 13 10" xfId="7179"/>
    <cellStyle name="20% - Accent4 13 10 2" xfId="26739"/>
    <cellStyle name="20% - Accent4 13 10 3" xfId="44564"/>
    <cellStyle name="20% - Accent4 13 11" xfId="12387"/>
    <cellStyle name="20% - Accent4 13 11 2" xfId="31945"/>
    <cellStyle name="20% - Accent4 13 11 3" xfId="49729"/>
    <cellStyle name="20% - Accent4 13 12" xfId="12742"/>
    <cellStyle name="20% - Accent4 13 12 2" xfId="32298"/>
    <cellStyle name="20% - Accent4 13 12 3" xfId="50039"/>
    <cellStyle name="20% - Accent4 13 13" xfId="13195"/>
    <cellStyle name="20% - Accent4 13 13 2" xfId="32694"/>
    <cellStyle name="20% - Accent4 13 14" xfId="18507"/>
    <cellStyle name="20% - Accent4 13 14 2" xfId="37865"/>
    <cellStyle name="20% - Accent4 13 15" xfId="21509"/>
    <cellStyle name="20% - Accent4 13 16" xfId="20025"/>
    <cellStyle name="20% - Accent4 13 17" xfId="39349"/>
    <cellStyle name="20% - Accent4 13 2" xfId="1529"/>
    <cellStyle name="20% - Accent4 13 2 10" xfId="12900"/>
    <cellStyle name="20% - Accent4 13 2 10 2" xfId="32456"/>
    <cellStyle name="20% - Accent4 13 2 10 3" xfId="50195"/>
    <cellStyle name="20% - Accent4 13 2 11" xfId="13406"/>
    <cellStyle name="20% - Accent4 13 2 11 2" xfId="32839"/>
    <cellStyle name="20% - Accent4 13 2 12" xfId="18686"/>
    <cellStyle name="20% - Accent4 13 2 12 2" xfId="38010"/>
    <cellStyle name="20% - Accent4 13 2 13" xfId="21654"/>
    <cellStyle name="20% - Accent4 13 2 14" xfId="20170"/>
    <cellStyle name="20% - Accent4 13 2 15" xfId="39494"/>
    <cellStyle name="20% - Accent4 13 2 2" xfId="1822"/>
    <cellStyle name="20% - Accent4 13 2 2 10" xfId="39785"/>
    <cellStyle name="20% - Accent4 13 2 2 2" xfId="2568"/>
    <cellStyle name="20% - Accent4 13 2 2 2 2" xfId="4591"/>
    <cellStyle name="20% - Accent4 13 2 2 2 2 2" xfId="9978"/>
    <cellStyle name="20% - Accent4 13 2 2 2 2 2 2" xfId="29536"/>
    <cellStyle name="20% - Accent4 13 2 2 2 2 2 3" xfId="47350"/>
    <cellStyle name="20% - Accent4 13 2 2 2 2 3" xfId="16097"/>
    <cellStyle name="20% - Accent4 13 2 2 2 2 3 2" xfId="35488"/>
    <cellStyle name="20% - Accent4 13 2 2 2 2 4" xfId="24305"/>
    <cellStyle name="20% - Accent4 13 2 2 2 2 5" xfId="42135"/>
    <cellStyle name="20% - Accent4 13 2 2 2 3" xfId="8363"/>
    <cellStyle name="20% - Accent4 13 2 2 2 3 2" xfId="27923"/>
    <cellStyle name="20% - Accent4 13 2 2 2 3 3" xfId="45742"/>
    <cellStyle name="20% - Accent4 13 2 2 2 4" xfId="14444"/>
    <cellStyle name="20% - Accent4 13 2 2 2 4 2" xfId="33872"/>
    <cellStyle name="20% - Accent4 13 2 2 2 5" xfId="19719"/>
    <cellStyle name="20% - Accent4 13 2 2 2 5 2" xfId="39043"/>
    <cellStyle name="20% - Accent4 13 2 2 2 6" xfId="22689"/>
    <cellStyle name="20% - Accent4 13 2 2 2 7" xfId="21203"/>
    <cellStyle name="20% - Accent4 13 2 2 2 8" xfId="40527"/>
    <cellStyle name="20% - Accent4 13 2 2 3" xfId="3861"/>
    <cellStyle name="20% - Accent4 13 2 2 3 2" xfId="9248"/>
    <cellStyle name="20% - Accent4 13 2 2 3 2 2" xfId="28806"/>
    <cellStyle name="20% - Accent4 13 2 2 3 2 3" xfId="46622"/>
    <cellStyle name="20% - Accent4 13 2 2 3 3" xfId="15367"/>
    <cellStyle name="20% - Accent4 13 2 2 3 3 2" xfId="34760"/>
    <cellStyle name="20% - Accent4 13 2 2 3 4" xfId="23577"/>
    <cellStyle name="20% - Accent4 13 2 2 3 5" xfId="41407"/>
    <cellStyle name="20% - Accent4 13 2 2 4" xfId="5969"/>
    <cellStyle name="20% - Accent4 13 2 2 4 2" xfId="11330"/>
    <cellStyle name="20% - Accent4 13 2 2 4 2 2" xfId="30888"/>
    <cellStyle name="20% - Accent4 13 2 2 4 2 3" xfId="48674"/>
    <cellStyle name="20% - Accent4 13 2 2 4 3" xfId="17453"/>
    <cellStyle name="20% - Accent4 13 2 2 4 3 2" xfId="36812"/>
    <cellStyle name="20% - Accent4 13 2 2 4 4" xfId="25629"/>
    <cellStyle name="20% - Accent4 13 2 2 4 5" xfId="43459"/>
    <cellStyle name="20% - Accent4 13 2 2 5" xfId="7617"/>
    <cellStyle name="20% - Accent4 13 2 2 5 2" xfId="27177"/>
    <cellStyle name="20% - Accent4 13 2 2 5 3" xfId="45000"/>
    <cellStyle name="20% - Accent4 13 2 2 6" xfId="13698"/>
    <cellStyle name="20% - Accent4 13 2 2 6 2" xfId="33130"/>
    <cellStyle name="20% - Accent4 13 2 2 7" xfId="18977"/>
    <cellStyle name="20% - Accent4 13 2 2 7 2" xfId="38301"/>
    <cellStyle name="20% - Accent4 13 2 2 8" xfId="21945"/>
    <cellStyle name="20% - Accent4 13 2 2 9" xfId="20461"/>
    <cellStyle name="20% - Accent4 13 2 3" xfId="2276"/>
    <cellStyle name="20% - Accent4 13 2 3 2" xfId="4312"/>
    <cellStyle name="20% - Accent4 13 2 3 2 2" xfId="9699"/>
    <cellStyle name="20% - Accent4 13 2 3 2 2 2" xfId="29257"/>
    <cellStyle name="20% - Accent4 13 2 3 2 2 3" xfId="47072"/>
    <cellStyle name="20% - Accent4 13 2 3 2 3" xfId="15818"/>
    <cellStyle name="20% - Accent4 13 2 3 2 3 2" xfId="35210"/>
    <cellStyle name="20% - Accent4 13 2 3 2 4" xfId="24027"/>
    <cellStyle name="20% - Accent4 13 2 3 2 5" xfId="41857"/>
    <cellStyle name="20% - Accent4 13 2 3 3" xfId="8071"/>
    <cellStyle name="20% - Accent4 13 2 3 3 2" xfId="27631"/>
    <cellStyle name="20% - Accent4 13 2 3 3 3" xfId="45451"/>
    <cellStyle name="20% - Accent4 13 2 3 4" xfId="14152"/>
    <cellStyle name="20% - Accent4 13 2 3 4 2" xfId="33581"/>
    <cellStyle name="20% - Accent4 13 2 3 5" xfId="19428"/>
    <cellStyle name="20% - Accent4 13 2 3 5 2" xfId="38752"/>
    <cellStyle name="20% - Accent4 13 2 3 6" xfId="22397"/>
    <cellStyle name="20% - Accent4 13 2 3 7" xfId="20912"/>
    <cellStyle name="20% - Accent4 13 2 3 8" xfId="40236"/>
    <cellStyle name="20% - Accent4 13 2 4" xfId="3449"/>
    <cellStyle name="20% - Accent4 13 2 4 2" xfId="8941"/>
    <cellStyle name="20% - Accent4 13 2 4 2 2" xfId="28501"/>
    <cellStyle name="20% - Accent4 13 2 4 2 3" xfId="46318"/>
    <cellStyle name="20% - Accent4 13 2 4 3" xfId="15043"/>
    <cellStyle name="20% - Accent4 13 2 4 3 2" xfId="34456"/>
    <cellStyle name="20% - Accent4 13 2 4 4" xfId="23273"/>
    <cellStyle name="20% - Accent4 13 2 4 5" xfId="41103"/>
    <cellStyle name="20% - Accent4 13 2 5" xfId="5360"/>
    <cellStyle name="20% - Accent4 13 2 5 2" xfId="10726"/>
    <cellStyle name="20% - Accent4 13 2 5 2 2" xfId="30284"/>
    <cellStyle name="20% - Accent4 13 2 5 2 3" xfId="48083"/>
    <cellStyle name="20% - Accent4 13 2 5 3" xfId="16849"/>
    <cellStyle name="20% - Accent4 13 2 5 3 2" xfId="36221"/>
    <cellStyle name="20% - Accent4 13 2 5 4" xfId="25038"/>
    <cellStyle name="20% - Accent4 13 2 5 5" xfId="42868"/>
    <cellStyle name="20% - Accent4 13 2 6" xfId="6456"/>
    <cellStyle name="20% - Accent4 13 2 6 2" xfId="11817"/>
    <cellStyle name="20% - Accent4 13 2 6 2 2" xfId="31375"/>
    <cellStyle name="20% - Accent4 13 2 6 2 3" xfId="49160"/>
    <cellStyle name="20% - Accent4 13 2 6 3" xfId="17940"/>
    <cellStyle name="20% - Accent4 13 2 6 3 2" xfId="37298"/>
    <cellStyle name="20% - Accent4 13 2 6 4" xfId="26115"/>
    <cellStyle name="20% - Accent4 13 2 6 5" xfId="43945"/>
    <cellStyle name="20% - Accent4 13 2 7" xfId="6860"/>
    <cellStyle name="20% - Accent4 13 2 7 2" xfId="12221"/>
    <cellStyle name="20% - Accent4 13 2 7 2 2" xfId="31779"/>
    <cellStyle name="20% - Accent4 13 2 7 2 3" xfId="49564"/>
    <cellStyle name="20% - Accent4 13 2 7 3" xfId="18344"/>
    <cellStyle name="20% - Accent4 13 2 7 3 2" xfId="37702"/>
    <cellStyle name="20% - Accent4 13 2 7 4" xfId="26519"/>
    <cellStyle name="20% - Accent4 13 2 7 5" xfId="44349"/>
    <cellStyle name="20% - Accent4 13 2 8" xfId="7325"/>
    <cellStyle name="20% - Accent4 13 2 8 2" xfId="26885"/>
    <cellStyle name="20% - Accent4 13 2 8 3" xfId="44709"/>
    <cellStyle name="20% - Accent4 13 2 9" xfId="12544"/>
    <cellStyle name="20% - Accent4 13 2 9 2" xfId="32101"/>
    <cellStyle name="20% - Accent4 13 2 9 3" xfId="49885"/>
    <cellStyle name="20% - Accent4 13 3" xfId="1676"/>
    <cellStyle name="20% - Accent4 13 3 10" xfId="39640"/>
    <cellStyle name="20% - Accent4 13 3 2" xfId="2422"/>
    <cellStyle name="20% - Accent4 13 3 2 2" xfId="4445"/>
    <cellStyle name="20% - Accent4 13 3 2 2 2" xfId="9832"/>
    <cellStyle name="20% - Accent4 13 3 2 2 2 2" xfId="29390"/>
    <cellStyle name="20% - Accent4 13 3 2 2 2 3" xfId="47205"/>
    <cellStyle name="20% - Accent4 13 3 2 2 3" xfId="15951"/>
    <cellStyle name="20% - Accent4 13 3 2 2 3 2" xfId="35343"/>
    <cellStyle name="20% - Accent4 13 3 2 2 4" xfId="24160"/>
    <cellStyle name="20% - Accent4 13 3 2 2 5" xfId="41990"/>
    <cellStyle name="20% - Accent4 13 3 2 3" xfId="5757"/>
    <cellStyle name="20% - Accent4 13 3 2 3 2" xfId="11118"/>
    <cellStyle name="20% - Accent4 13 3 2 3 2 2" xfId="30676"/>
    <cellStyle name="20% - Accent4 13 3 2 3 2 3" xfId="48462"/>
    <cellStyle name="20% - Accent4 13 3 2 3 3" xfId="17241"/>
    <cellStyle name="20% - Accent4 13 3 2 3 3 2" xfId="36600"/>
    <cellStyle name="20% - Accent4 13 3 2 3 4" xfId="25417"/>
    <cellStyle name="20% - Accent4 13 3 2 3 5" xfId="43247"/>
    <cellStyle name="20% - Accent4 13 3 2 4" xfId="8217"/>
    <cellStyle name="20% - Accent4 13 3 2 4 2" xfId="27777"/>
    <cellStyle name="20% - Accent4 13 3 2 4 3" xfId="45597"/>
    <cellStyle name="20% - Accent4 13 3 2 5" xfId="14298"/>
    <cellStyle name="20% - Accent4 13 3 2 5 2" xfId="33727"/>
    <cellStyle name="20% - Accent4 13 3 2 6" xfId="19574"/>
    <cellStyle name="20% - Accent4 13 3 2 6 2" xfId="38898"/>
    <cellStyle name="20% - Accent4 13 3 2 7" xfId="22543"/>
    <cellStyle name="20% - Accent4 13 3 2 8" xfId="21058"/>
    <cellStyle name="20% - Accent4 13 3 2 9" xfId="40382"/>
    <cellStyle name="20% - Accent4 13 3 3" xfId="3718"/>
    <cellStyle name="20% - Accent4 13 3 3 2" xfId="9105"/>
    <cellStyle name="20% - Accent4 13 3 3 2 2" xfId="28663"/>
    <cellStyle name="20% - Accent4 13 3 3 2 3" xfId="46479"/>
    <cellStyle name="20% - Accent4 13 3 3 3" xfId="15224"/>
    <cellStyle name="20% - Accent4 13 3 3 3 2" xfId="34617"/>
    <cellStyle name="20% - Accent4 13 3 3 4" xfId="23434"/>
    <cellStyle name="20% - Accent4 13 3 3 5" xfId="41264"/>
    <cellStyle name="20% - Accent4 13 3 4" xfId="5133"/>
    <cellStyle name="20% - Accent4 13 3 4 2" xfId="10500"/>
    <cellStyle name="20% - Accent4 13 3 4 2 2" xfId="30058"/>
    <cellStyle name="20% - Accent4 13 3 4 2 3" xfId="47871"/>
    <cellStyle name="20% - Accent4 13 3 4 3" xfId="16623"/>
    <cellStyle name="20% - Accent4 13 3 4 3 2" xfId="36009"/>
    <cellStyle name="20% - Accent4 13 3 4 4" xfId="24826"/>
    <cellStyle name="20% - Accent4 13 3 4 5" xfId="42656"/>
    <cellStyle name="20% - Accent4 13 3 5" xfId="7471"/>
    <cellStyle name="20% - Accent4 13 3 5 2" xfId="27031"/>
    <cellStyle name="20% - Accent4 13 3 5 3" xfId="44855"/>
    <cellStyle name="20% - Accent4 13 3 6" xfId="13552"/>
    <cellStyle name="20% - Accent4 13 3 6 2" xfId="32985"/>
    <cellStyle name="20% - Accent4 13 3 7" xfId="18832"/>
    <cellStyle name="20% - Accent4 13 3 7 2" xfId="38156"/>
    <cellStyle name="20% - Accent4 13 3 8" xfId="21800"/>
    <cellStyle name="20% - Accent4 13 3 9" xfId="20316"/>
    <cellStyle name="20% - Accent4 13 4" xfId="1984"/>
    <cellStyle name="20% - Accent4 13 4 10" xfId="39946"/>
    <cellStyle name="20% - Accent4 13 4 2" xfId="2729"/>
    <cellStyle name="20% - Accent4 13 4 2 2" xfId="4751"/>
    <cellStyle name="20% - Accent4 13 4 2 2 2" xfId="10138"/>
    <cellStyle name="20% - Accent4 13 4 2 2 2 2" xfId="29696"/>
    <cellStyle name="20% - Accent4 13 4 2 2 2 3" xfId="47510"/>
    <cellStyle name="20% - Accent4 13 4 2 2 3" xfId="16257"/>
    <cellStyle name="20% - Accent4 13 4 2 2 3 2" xfId="35648"/>
    <cellStyle name="20% - Accent4 13 4 2 2 4" xfId="24465"/>
    <cellStyle name="20% - Accent4 13 4 2 2 5" xfId="42295"/>
    <cellStyle name="20% - Accent4 13 4 2 3" xfId="8524"/>
    <cellStyle name="20% - Accent4 13 4 2 3 2" xfId="28084"/>
    <cellStyle name="20% - Accent4 13 4 2 3 3" xfId="45903"/>
    <cellStyle name="20% - Accent4 13 4 2 4" xfId="14605"/>
    <cellStyle name="20% - Accent4 13 4 2 4 2" xfId="34033"/>
    <cellStyle name="20% - Accent4 13 4 2 5" xfId="19880"/>
    <cellStyle name="20% - Accent4 13 4 2 5 2" xfId="39204"/>
    <cellStyle name="20% - Accent4 13 4 2 6" xfId="22850"/>
    <cellStyle name="20% - Accent4 13 4 2 7" xfId="21364"/>
    <cellStyle name="20% - Accent4 13 4 2 8" xfId="40688"/>
    <cellStyle name="20% - Accent4 13 4 3" xfId="4021"/>
    <cellStyle name="20% - Accent4 13 4 3 2" xfId="9408"/>
    <cellStyle name="20% - Accent4 13 4 3 2 2" xfId="28966"/>
    <cellStyle name="20% - Accent4 13 4 3 2 3" xfId="46782"/>
    <cellStyle name="20% - Accent4 13 4 3 3" xfId="15527"/>
    <cellStyle name="20% - Accent4 13 4 3 3 2" xfId="34920"/>
    <cellStyle name="20% - Accent4 13 4 3 4" xfId="23737"/>
    <cellStyle name="20% - Accent4 13 4 3 5" xfId="41567"/>
    <cellStyle name="20% - Accent4 13 4 4" xfId="5567"/>
    <cellStyle name="20% - Accent4 13 4 4 2" xfId="10928"/>
    <cellStyle name="20% - Accent4 13 4 4 2 2" xfId="30486"/>
    <cellStyle name="20% - Accent4 13 4 4 2 3" xfId="48272"/>
    <cellStyle name="20% - Accent4 13 4 4 3" xfId="17051"/>
    <cellStyle name="20% - Accent4 13 4 4 3 2" xfId="36410"/>
    <cellStyle name="20% - Accent4 13 4 4 4" xfId="25227"/>
    <cellStyle name="20% - Accent4 13 4 4 5" xfId="43057"/>
    <cellStyle name="20% - Accent4 13 4 5" xfId="7779"/>
    <cellStyle name="20% - Accent4 13 4 5 2" xfId="27339"/>
    <cellStyle name="20% - Accent4 13 4 5 3" xfId="45161"/>
    <cellStyle name="20% - Accent4 13 4 6" xfId="13860"/>
    <cellStyle name="20% - Accent4 13 4 6 2" xfId="33291"/>
    <cellStyle name="20% - Accent4 13 4 7" xfId="19138"/>
    <cellStyle name="20% - Accent4 13 4 7 2" xfId="38462"/>
    <cellStyle name="20% - Accent4 13 4 8" xfId="22106"/>
    <cellStyle name="20% - Accent4 13 4 9" xfId="20622"/>
    <cellStyle name="20% - Accent4 13 5" xfId="2130"/>
    <cellStyle name="20% - Accent4 13 5 2" xfId="4166"/>
    <cellStyle name="20% - Accent4 13 5 2 2" xfId="9553"/>
    <cellStyle name="20% - Accent4 13 5 2 2 2" xfId="29111"/>
    <cellStyle name="20% - Accent4 13 5 2 2 3" xfId="46927"/>
    <cellStyle name="20% - Accent4 13 5 2 3" xfId="15672"/>
    <cellStyle name="20% - Accent4 13 5 2 3 2" xfId="35065"/>
    <cellStyle name="20% - Accent4 13 5 2 4" xfId="23882"/>
    <cellStyle name="20% - Accent4 13 5 2 5" xfId="41712"/>
    <cellStyle name="20% - Accent4 13 5 3" xfId="7925"/>
    <cellStyle name="20% - Accent4 13 5 3 2" xfId="27485"/>
    <cellStyle name="20% - Accent4 13 5 3 3" xfId="45306"/>
    <cellStyle name="20% - Accent4 13 5 4" xfId="14006"/>
    <cellStyle name="20% - Accent4 13 5 4 2" xfId="33436"/>
    <cellStyle name="20% - Accent4 13 5 5" xfId="19283"/>
    <cellStyle name="20% - Accent4 13 5 5 2" xfId="38607"/>
    <cellStyle name="20% - Accent4 13 5 6" xfId="22251"/>
    <cellStyle name="20% - Accent4 13 5 7" xfId="20767"/>
    <cellStyle name="20% - Accent4 13 5 8" xfId="40091"/>
    <cellStyle name="20% - Accent4 13 6" xfId="3158"/>
    <cellStyle name="20% - Accent4 13 6 2" xfId="8738"/>
    <cellStyle name="20% - Accent4 13 6 2 2" xfId="28298"/>
    <cellStyle name="20% - Accent4 13 6 2 3" xfId="46115"/>
    <cellStyle name="20% - Accent4 13 6 3" xfId="14829"/>
    <cellStyle name="20% - Accent4 13 6 3 2" xfId="34249"/>
    <cellStyle name="20% - Accent4 13 6 4" xfId="23066"/>
    <cellStyle name="20% - Accent4 13 6 5" xfId="40900"/>
    <cellStyle name="20% - Accent4 13 7" xfId="4926"/>
    <cellStyle name="20% - Accent4 13 7 2" xfId="10310"/>
    <cellStyle name="20% - Accent4 13 7 2 2" xfId="29868"/>
    <cellStyle name="20% - Accent4 13 7 2 3" xfId="47681"/>
    <cellStyle name="20% - Accent4 13 7 3" xfId="16432"/>
    <cellStyle name="20% - Accent4 13 7 3 2" xfId="35819"/>
    <cellStyle name="20% - Accent4 13 7 4" xfId="24636"/>
    <cellStyle name="20% - Accent4 13 7 5" xfId="42466"/>
    <cellStyle name="20% - Accent4 13 8" xfId="6253"/>
    <cellStyle name="20% - Accent4 13 8 2" xfId="11614"/>
    <cellStyle name="20% - Accent4 13 8 2 2" xfId="31172"/>
    <cellStyle name="20% - Accent4 13 8 2 3" xfId="48957"/>
    <cellStyle name="20% - Accent4 13 8 3" xfId="17737"/>
    <cellStyle name="20% - Accent4 13 8 3 2" xfId="37095"/>
    <cellStyle name="20% - Accent4 13 8 4" xfId="25912"/>
    <cellStyle name="20% - Accent4 13 8 5" xfId="43742"/>
    <cellStyle name="20% - Accent4 13 9" xfId="6657"/>
    <cellStyle name="20% - Accent4 13 9 2" xfId="12018"/>
    <cellStyle name="20% - Accent4 13 9 2 2" xfId="31576"/>
    <cellStyle name="20% - Accent4 13 9 2 3" xfId="49361"/>
    <cellStyle name="20% - Accent4 13 9 3" xfId="18141"/>
    <cellStyle name="20% - Accent4 13 9 3 2" xfId="37499"/>
    <cellStyle name="20% - Accent4 13 9 4" xfId="26316"/>
    <cellStyle name="20% - Accent4 13 9 5" xfId="44146"/>
    <cellStyle name="20% - Accent4 14" xfId="1855"/>
    <cellStyle name="20% - Accent4 14 10" xfId="20494"/>
    <cellStyle name="20% - Accent4 14 11" xfId="39818"/>
    <cellStyle name="20% - Accent4 14 2" xfId="2601"/>
    <cellStyle name="20% - Accent4 14 2 2" xfId="4623"/>
    <cellStyle name="20% - Accent4 14 2 2 2" xfId="6024"/>
    <cellStyle name="20% - Accent4 14 2 2 2 2" xfId="11385"/>
    <cellStyle name="20% - Accent4 14 2 2 2 2 2" xfId="30943"/>
    <cellStyle name="20% - Accent4 14 2 2 2 2 3" xfId="48729"/>
    <cellStyle name="20% - Accent4 14 2 2 2 3" xfId="17508"/>
    <cellStyle name="20% - Accent4 14 2 2 2 3 2" xfId="36867"/>
    <cellStyle name="20% - Accent4 14 2 2 2 4" xfId="25684"/>
    <cellStyle name="20% - Accent4 14 2 2 2 5" xfId="43514"/>
    <cellStyle name="20% - Accent4 14 2 2 3" xfId="10010"/>
    <cellStyle name="20% - Accent4 14 2 2 3 2" xfId="29568"/>
    <cellStyle name="20% - Accent4 14 2 2 3 3" xfId="47382"/>
    <cellStyle name="20% - Accent4 14 2 2 4" xfId="16129"/>
    <cellStyle name="20% - Accent4 14 2 2 4 2" xfId="35520"/>
    <cellStyle name="20% - Accent4 14 2 2 5" xfId="24337"/>
    <cellStyle name="20% - Accent4 14 2 2 6" xfId="42167"/>
    <cellStyle name="20% - Accent4 14 2 3" xfId="5415"/>
    <cellStyle name="20% - Accent4 14 2 3 2" xfId="10781"/>
    <cellStyle name="20% - Accent4 14 2 3 2 2" xfId="30339"/>
    <cellStyle name="20% - Accent4 14 2 3 2 3" xfId="48138"/>
    <cellStyle name="20% - Accent4 14 2 3 3" xfId="16904"/>
    <cellStyle name="20% - Accent4 14 2 3 3 2" xfId="36276"/>
    <cellStyle name="20% - Accent4 14 2 3 4" xfId="25093"/>
    <cellStyle name="20% - Accent4 14 2 3 5" xfId="42923"/>
    <cellStyle name="20% - Accent4 14 2 4" xfId="8396"/>
    <cellStyle name="20% - Accent4 14 2 4 2" xfId="27956"/>
    <cellStyle name="20% - Accent4 14 2 4 3" xfId="45775"/>
    <cellStyle name="20% - Accent4 14 2 5" xfId="14477"/>
    <cellStyle name="20% - Accent4 14 2 5 2" xfId="33905"/>
    <cellStyle name="20% - Accent4 14 2 6" xfId="19752"/>
    <cellStyle name="20% - Accent4 14 2 6 2" xfId="39076"/>
    <cellStyle name="20% - Accent4 14 2 7" xfId="22722"/>
    <cellStyle name="20% - Accent4 14 2 8" xfId="21236"/>
    <cellStyle name="20% - Accent4 14 2 9" xfId="40560"/>
    <cellStyle name="20% - Accent4 14 3" xfId="3893"/>
    <cellStyle name="20% - Accent4 14 3 2" xfId="5812"/>
    <cellStyle name="20% - Accent4 14 3 2 2" xfId="11173"/>
    <cellStyle name="20% - Accent4 14 3 2 2 2" xfId="30731"/>
    <cellStyle name="20% - Accent4 14 3 2 2 3" xfId="48517"/>
    <cellStyle name="20% - Accent4 14 3 2 3" xfId="17296"/>
    <cellStyle name="20% - Accent4 14 3 2 3 2" xfId="36655"/>
    <cellStyle name="20% - Accent4 14 3 2 4" xfId="25472"/>
    <cellStyle name="20% - Accent4 14 3 2 5" xfId="43302"/>
    <cellStyle name="20% - Accent4 14 3 3" xfId="5188"/>
    <cellStyle name="20% - Accent4 14 3 3 2" xfId="10555"/>
    <cellStyle name="20% - Accent4 14 3 3 2 2" xfId="30113"/>
    <cellStyle name="20% - Accent4 14 3 3 2 3" xfId="47926"/>
    <cellStyle name="20% - Accent4 14 3 3 3" xfId="16678"/>
    <cellStyle name="20% - Accent4 14 3 3 3 2" xfId="36064"/>
    <cellStyle name="20% - Accent4 14 3 3 4" xfId="24881"/>
    <cellStyle name="20% - Accent4 14 3 3 5" xfId="42711"/>
    <cellStyle name="20% - Accent4 14 3 4" xfId="9280"/>
    <cellStyle name="20% - Accent4 14 3 4 2" xfId="28838"/>
    <cellStyle name="20% - Accent4 14 3 4 3" xfId="46654"/>
    <cellStyle name="20% - Accent4 14 3 5" xfId="15399"/>
    <cellStyle name="20% - Accent4 14 3 5 2" xfId="34792"/>
    <cellStyle name="20% - Accent4 14 3 6" xfId="23609"/>
    <cellStyle name="20% - Accent4 14 3 7" xfId="41439"/>
    <cellStyle name="20% - Accent4 14 4" xfId="2953"/>
    <cellStyle name="20% - Accent4 14 4 2" xfId="5627"/>
    <cellStyle name="20% - Accent4 14 4 2 2" xfId="10988"/>
    <cellStyle name="20% - Accent4 14 4 2 2 2" xfId="30546"/>
    <cellStyle name="20% - Accent4 14 4 2 2 3" xfId="48332"/>
    <cellStyle name="20% - Accent4 14 4 2 3" xfId="17111"/>
    <cellStyle name="20% - Accent4 14 4 2 3 2" xfId="36470"/>
    <cellStyle name="20% - Accent4 14 4 2 4" xfId="25287"/>
    <cellStyle name="20% - Accent4 14 4 2 5" xfId="43117"/>
    <cellStyle name="20% - Accent4 14 5" xfId="4989"/>
    <cellStyle name="20% - Accent4 14 5 2" xfId="10370"/>
    <cellStyle name="20% - Accent4 14 5 2 2" xfId="29928"/>
    <cellStyle name="20% - Accent4 14 5 2 3" xfId="47741"/>
    <cellStyle name="20% - Accent4 14 5 3" xfId="16492"/>
    <cellStyle name="20% - Accent4 14 5 3 2" xfId="35879"/>
    <cellStyle name="20% - Accent4 14 5 4" xfId="24696"/>
    <cellStyle name="20% - Accent4 14 5 5" xfId="42526"/>
    <cellStyle name="20% - Accent4 14 6" xfId="7650"/>
    <cellStyle name="20% - Accent4 14 6 2" xfId="27210"/>
    <cellStyle name="20% - Accent4 14 6 3" xfId="45033"/>
    <cellStyle name="20% - Accent4 14 7" xfId="13731"/>
    <cellStyle name="20% - Accent4 14 7 2" xfId="33163"/>
    <cellStyle name="20% - Accent4 14 8" xfId="19010"/>
    <cellStyle name="20% - Accent4 14 8 2" xfId="38334"/>
    <cellStyle name="20% - Accent4 14 9" xfId="21978"/>
    <cellStyle name="20% - Accent4 15" xfId="2938"/>
    <cellStyle name="20% - Accent4 15 2" xfId="3321"/>
    <cellStyle name="20% - Accent4 15 2 2" xfId="5838"/>
    <cellStyle name="20% - Accent4 15 2 2 2" xfId="11199"/>
    <cellStyle name="20% - Accent4 15 2 2 2 2" xfId="30757"/>
    <cellStyle name="20% - Accent4 15 2 2 2 3" xfId="48543"/>
    <cellStyle name="20% - Accent4 15 2 2 3" xfId="17322"/>
    <cellStyle name="20% - Accent4 15 2 2 3 2" xfId="36681"/>
    <cellStyle name="20% - Accent4 15 2 2 4" xfId="25498"/>
    <cellStyle name="20% - Accent4 15 2 2 5" xfId="43328"/>
    <cellStyle name="20% - Accent4 15 2 3" xfId="5227"/>
    <cellStyle name="20% - Accent4 15 2 3 2" xfId="10594"/>
    <cellStyle name="20% - Accent4 15 2 3 2 2" xfId="30152"/>
    <cellStyle name="20% - Accent4 15 2 3 2 3" xfId="47952"/>
    <cellStyle name="20% - Accent4 15 2 3 3" xfId="16717"/>
    <cellStyle name="20% - Accent4 15 2 3 3 2" xfId="36090"/>
    <cellStyle name="20% - Accent4 15 2 3 4" xfId="24907"/>
    <cellStyle name="20% - Accent4 15 2 3 5" xfId="42737"/>
    <cellStyle name="20% - Accent4 15 2 4" xfId="6328"/>
    <cellStyle name="20% - Accent4 15 2 4 2" xfId="11689"/>
    <cellStyle name="20% - Accent4 15 2 4 2 2" xfId="31247"/>
    <cellStyle name="20% - Accent4 15 2 4 2 3" xfId="49032"/>
    <cellStyle name="20% - Accent4 15 2 4 3" xfId="17812"/>
    <cellStyle name="20% - Accent4 15 2 4 3 2" xfId="37170"/>
    <cellStyle name="20% - Accent4 15 2 4 4" xfId="25987"/>
    <cellStyle name="20% - Accent4 15 2 4 5" xfId="43817"/>
    <cellStyle name="20% - Accent4 15 2 5" xfId="6732"/>
    <cellStyle name="20% - Accent4 15 2 5 2" xfId="12093"/>
    <cellStyle name="20% - Accent4 15 2 5 2 2" xfId="31651"/>
    <cellStyle name="20% - Accent4 15 2 5 2 3" xfId="49436"/>
    <cellStyle name="20% - Accent4 15 2 5 3" xfId="18216"/>
    <cellStyle name="20% - Accent4 15 2 5 3 2" xfId="37574"/>
    <cellStyle name="20% - Accent4 15 2 5 4" xfId="26391"/>
    <cellStyle name="20% - Accent4 15 2 5 5" xfId="44221"/>
    <cellStyle name="20% - Accent4 15 2 6" xfId="8813"/>
    <cellStyle name="20% - Accent4 15 2 6 2" xfId="28373"/>
    <cellStyle name="20% - Accent4 15 2 6 3" xfId="46190"/>
    <cellStyle name="20% - Accent4 15 2 7" xfId="14915"/>
    <cellStyle name="20% - Accent4 15 2 7 2" xfId="34328"/>
    <cellStyle name="20% - Accent4 15 2 8" xfId="23145"/>
    <cellStyle name="20% - Accent4 15 2 9" xfId="40975"/>
    <cellStyle name="20% - Accent4 15 3" xfId="5001"/>
    <cellStyle name="20% - Accent4 15 4" xfId="6125"/>
    <cellStyle name="20% - Accent4 15 4 2" xfId="11486"/>
    <cellStyle name="20% - Accent4 15 4 2 2" xfId="31044"/>
    <cellStyle name="20% - Accent4 15 4 2 3" xfId="48829"/>
    <cellStyle name="20% - Accent4 15 4 3" xfId="17609"/>
    <cellStyle name="20% - Accent4 15 4 3 2" xfId="36967"/>
    <cellStyle name="20% - Accent4 15 4 4" xfId="25784"/>
    <cellStyle name="20% - Accent4 15 4 5" xfId="43614"/>
    <cellStyle name="20% - Accent4 15 5" xfId="6529"/>
    <cellStyle name="20% - Accent4 15 5 2" xfId="11890"/>
    <cellStyle name="20% - Accent4 15 5 2 2" xfId="31448"/>
    <cellStyle name="20% - Accent4 15 5 2 3" xfId="49233"/>
    <cellStyle name="20% - Accent4 15 5 3" xfId="18013"/>
    <cellStyle name="20% - Accent4 15 5 3 2" xfId="37371"/>
    <cellStyle name="20% - Accent4 15 5 4" xfId="26188"/>
    <cellStyle name="20% - Accent4 15 5 5" xfId="44018"/>
    <cellStyle name="20% - Accent4 15 6" xfId="8610"/>
    <cellStyle name="20% - Accent4 15 6 2" xfId="28170"/>
    <cellStyle name="20% - Accent4 15 6 3" xfId="45987"/>
    <cellStyle name="20% - Accent4 15 7" xfId="14701"/>
    <cellStyle name="20% - Accent4 15 7 2" xfId="34121"/>
    <cellStyle name="20% - Accent4 15 8" xfId="22938"/>
    <cellStyle name="20% - Accent4 15 9" xfId="40772"/>
    <cellStyle name="20% - Accent4 16" xfId="3248"/>
    <cellStyle name="20% - Accent4 17" xfId="2788"/>
    <cellStyle name="20% - Accent4 18" xfId="2763"/>
    <cellStyle name="20% - Accent4 18 2" xfId="8557"/>
    <cellStyle name="20% - Accent4 18 2 2" xfId="28117"/>
    <cellStyle name="20% - Accent4 18 2 3" xfId="45934"/>
    <cellStyle name="20% - Accent4 18 3" xfId="14638"/>
    <cellStyle name="20% - Accent4 18 3 2" xfId="34064"/>
    <cellStyle name="20% - Accent4 18 4" xfId="22881"/>
    <cellStyle name="20% - Accent4 18 5" xfId="40719"/>
    <cellStyle name="20% - Accent4 19" xfId="6974"/>
    <cellStyle name="20% - Accent4 2" xfId="107"/>
    <cellStyle name="20% - Accent4 2 10" xfId="1048"/>
    <cellStyle name="20% - Accent4 2 10 10" xfId="6544"/>
    <cellStyle name="20% - Accent4 2 10 10 2" xfId="11905"/>
    <cellStyle name="20% - Accent4 2 10 10 2 2" xfId="31463"/>
    <cellStyle name="20% - Accent4 2 10 10 2 3" xfId="49248"/>
    <cellStyle name="20% - Accent4 2 10 10 3" xfId="18028"/>
    <cellStyle name="20% - Accent4 2 10 10 3 2" xfId="37386"/>
    <cellStyle name="20% - Accent4 2 10 10 4" xfId="26203"/>
    <cellStyle name="20% - Accent4 2 10 10 5" xfId="44033"/>
    <cellStyle name="20% - Accent4 2 10 11" xfId="7065"/>
    <cellStyle name="20% - Accent4 2 10 11 2" xfId="26626"/>
    <cellStyle name="20% - Accent4 2 10 11 3" xfId="44451"/>
    <cellStyle name="20% - Accent4 2 10 12" xfId="12273"/>
    <cellStyle name="20% - Accent4 2 10 12 2" xfId="31831"/>
    <cellStyle name="20% - Accent4 2 10 12 3" xfId="49616"/>
    <cellStyle name="20% - Accent4 2 10 13" xfId="12626"/>
    <cellStyle name="20% - Accent4 2 10 13 2" xfId="32183"/>
    <cellStyle name="20% - Accent4 2 10 13 3" xfId="49926"/>
    <cellStyle name="20% - Accent4 2 10 14" xfId="13077"/>
    <cellStyle name="20% - Accent4 2 10 14 2" xfId="32579"/>
    <cellStyle name="20% - Accent4 2 10 15" xfId="18394"/>
    <cellStyle name="20% - Accent4 2 10 15 2" xfId="37752"/>
    <cellStyle name="20% - Accent4 2 10 16" xfId="21396"/>
    <cellStyle name="20% - Accent4 2 10 17" xfId="19912"/>
    <cellStyle name="20% - Accent4 2 10 18" xfId="39236"/>
    <cellStyle name="20% - Accent4 2 10 2" xfId="1219"/>
    <cellStyle name="20% - Accent4 2 10 2 10" xfId="7124"/>
    <cellStyle name="20% - Accent4 2 10 2 10 2" xfId="26684"/>
    <cellStyle name="20% - Accent4 2 10 2 10 3" xfId="44509"/>
    <cellStyle name="20% - Accent4 2 10 2 11" xfId="12332"/>
    <cellStyle name="20% - Accent4 2 10 2 11 2" xfId="31890"/>
    <cellStyle name="20% - Accent4 2 10 2 11 3" xfId="49674"/>
    <cellStyle name="20% - Accent4 2 10 2 12" xfId="12687"/>
    <cellStyle name="20% - Accent4 2 10 2 12 2" xfId="32243"/>
    <cellStyle name="20% - Accent4 2 10 2 12 3" xfId="49984"/>
    <cellStyle name="20% - Accent4 2 10 2 13" xfId="13140"/>
    <cellStyle name="20% - Accent4 2 10 2 13 2" xfId="32639"/>
    <cellStyle name="20% - Accent4 2 10 2 14" xfId="18452"/>
    <cellStyle name="20% - Accent4 2 10 2 14 2" xfId="37810"/>
    <cellStyle name="20% - Accent4 2 10 2 15" xfId="21454"/>
    <cellStyle name="20% - Accent4 2 10 2 16" xfId="19970"/>
    <cellStyle name="20% - Accent4 2 10 2 17" xfId="39294"/>
    <cellStyle name="20% - Accent4 2 10 2 2" xfId="1474"/>
    <cellStyle name="20% - Accent4 2 10 2 2 10" xfId="12845"/>
    <cellStyle name="20% - Accent4 2 10 2 2 10 2" xfId="32401"/>
    <cellStyle name="20% - Accent4 2 10 2 2 10 3" xfId="50140"/>
    <cellStyle name="20% - Accent4 2 10 2 2 11" xfId="13351"/>
    <cellStyle name="20% - Accent4 2 10 2 2 11 2" xfId="32784"/>
    <cellStyle name="20% - Accent4 2 10 2 2 12" xfId="18631"/>
    <cellStyle name="20% - Accent4 2 10 2 2 12 2" xfId="37955"/>
    <cellStyle name="20% - Accent4 2 10 2 2 13" xfId="21599"/>
    <cellStyle name="20% - Accent4 2 10 2 2 14" xfId="20115"/>
    <cellStyle name="20% - Accent4 2 10 2 2 15" xfId="39439"/>
    <cellStyle name="20% - Accent4 2 10 2 2 2" xfId="1767"/>
    <cellStyle name="20% - Accent4 2 10 2 2 2 10" xfId="39730"/>
    <cellStyle name="20% - Accent4 2 10 2 2 2 2" xfId="2513"/>
    <cellStyle name="20% - Accent4 2 10 2 2 2 2 2" xfId="4536"/>
    <cellStyle name="20% - Accent4 2 10 2 2 2 2 2 2" xfId="9923"/>
    <cellStyle name="20% - Accent4 2 10 2 2 2 2 2 2 2" xfId="29481"/>
    <cellStyle name="20% - Accent4 2 10 2 2 2 2 2 2 3" xfId="47295"/>
    <cellStyle name="20% - Accent4 2 10 2 2 2 2 2 3" xfId="16042"/>
    <cellStyle name="20% - Accent4 2 10 2 2 2 2 2 3 2" xfId="35433"/>
    <cellStyle name="20% - Accent4 2 10 2 2 2 2 2 4" xfId="24250"/>
    <cellStyle name="20% - Accent4 2 10 2 2 2 2 2 5" xfId="42080"/>
    <cellStyle name="20% - Accent4 2 10 2 2 2 2 3" xfId="8308"/>
    <cellStyle name="20% - Accent4 2 10 2 2 2 2 3 2" xfId="27868"/>
    <cellStyle name="20% - Accent4 2 10 2 2 2 2 3 3" xfId="45687"/>
    <cellStyle name="20% - Accent4 2 10 2 2 2 2 4" xfId="14389"/>
    <cellStyle name="20% - Accent4 2 10 2 2 2 2 4 2" xfId="33817"/>
    <cellStyle name="20% - Accent4 2 10 2 2 2 2 5" xfId="19664"/>
    <cellStyle name="20% - Accent4 2 10 2 2 2 2 5 2" xfId="38988"/>
    <cellStyle name="20% - Accent4 2 10 2 2 2 2 6" xfId="22634"/>
    <cellStyle name="20% - Accent4 2 10 2 2 2 2 7" xfId="21148"/>
    <cellStyle name="20% - Accent4 2 10 2 2 2 2 8" xfId="40472"/>
    <cellStyle name="20% - Accent4 2 10 2 2 2 3" xfId="3806"/>
    <cellStyle name="20% - Accent4 2 10 2 2 2 3 2" xfId="9193"/>
    <cellStyle name="20% - Accent4 2 10 2 2 2 3 2 2" xfId="28751"/>
    <cellStyle name="20% - Accent4 2 10 2 2 2 3 2 3" xfId="46567"/>
    <cellStyle name="20% - Accent4 2 10 2 2 2 3 3" xfId="15312"/>
    <cellStyle name="20% - Accent4 2 10 2 2 2 3 3 2" xfId="34705"/>
    <cellStyle name="20% - Accent4 2 10 2 2 2 3 4" xfId="23522"/>
    <cellStyle name="20% - Accent4 2 10 2 2 2 3 5" xfId="41352"/>
    <cellStyle name="20% - Accent4 2 10 2 2 2 4" xfId="5914"/>
    <cellStyle name="20% - Accent4 2 10 2 2 2 4 2" xfId="11275"/>
    <cellStyle name="20% - Accent4 2 10 2 2 2 4 2 2" xfId="30833"/>
    <cellStyle name="20% - Accent4 2 10 2 2 2 4 2 3" xfId="48619"/>
    <cellStyle name="20% - Accent4 2 10 2 2 2 4 3" xfId="17398"/>
    <cellStyle name="20% - Accent4 2 10 2 2 2 4 3 2" xfId="36757"/>
    <cellStyle name="20% - Accent4 2 10 2 2 2 4 4" xfId="25574"/>
    <cellStyle name="20% - Accent4 2 10 2 2 2 4 5" xfId="43404"/>
    <cellStyle name="20% - Accent4 2 10 2 2 2 5" xfId="7562"/>
    <cellStyle name="20% - Accent4 2 10 2 2 2 5 2" xfId="27122"/>
    <cellStyle name="20% - Accent4 2 10 2 2 2 5 3" xfId="44945"/>
    <cellStyle name="20% - Accent4 2 10 2 2 2 6" xfId="13643"/>
    <cellStyle name="20% - Accent4 2 10 2 2 2 6 2" xfId="33075"/>
    <cellStyle name="20% - Accent4 2 10 2 2 2 7" xfId="18922"/>
    <cellStyle name="20% - Accent4 2 10 2 2 2 7 2" xfId="38246"/>
    <cellStyle name="20% - Accent4 2 10 2 2 2 8" xfId="21890"/>
    <cellStyle name="20% - Accent4 2 10 2 2 2 9" xfId="20406"/>
    <cellStyle name="20% - Accent4 2 10 2 2 3" xfId="2221"/>
    <cellStyle name="20% - Accent4 2 10 2 2 3 2" xfId="4257"/>
    <cellStyle name="20% - Accent4 2 10 2 2 3 2 2" xfId="9644"/>
    <cellStyle name="20% - Accent4 2 10 2 2 3 2 2 2" xfId="29202"/>
    <cellStyle name="20% - Accent4 2 10 2 2 3 2 2 3" xfId="47017"/>
    <cellStyle name="20% - Accent4 2 10 2 2 3 2 3" xfId="15763"/>
    <cellStyle name="20% - Accent4 2 10 2 2 3 2 3 2" xfId="35155"/>
    <cellStyle name="20% - Accent4 2 10 2 2 3 2 4" xfId="23972"/>
    <cellStyle name="20% - Accent4 2 10 2 2 3 2 5" xfId="41802"/>
    <cellStyle name="20% - Accent4 2 10 2 2 3 3" xfId="8016"/>
    <cellStyle name="20% - Accent4 2 10 2 2 3 3 2" xfId="27576"/>
    <cellStyle name="20% - Accent4 2 10 2 2 3 3 3" xfId="45396"/>
    <cellStyle name="20% - Accent4 2 10 2 2 3 4" xfId="14097"/>
    <cellStyle name="20% - Accent4 2 10 2 2 3 4 2" xfId="33526"/>
    <cellStyle name="20% - Accent4 2 10 2 2 3 5" xfId="19373"/>
    <cellStyle name="20% - Accent4 2 10 2 2 3 5 2" xfId="38697"/>
    <cellStyle name="20% - Accent4 2 10 2 2 3 6" xfId="22342"/>
    <cellStyle name="20% - Accent4 2 10 2 2 3 7" xfId="20857"/>
    <cellStyle name="20% - Accent4 2 10 2 2 3 8" xfId="40181"/>
    <cellStyle name="20% - Accent4 2 10 2 2 4" xfId="3394"/>
    <cellStyle name="20% - Accent4 2 10 2 2 4 2" xfId="8886"/>
    <cellStyle name="20% - Accent4 2 10 2 2 4 2 2" xfId="28446"/>
    <cellStyle name="20% - Accent4 2 10 2 2 4 2 3" xfId="46263"/>
    <cellStyle name="20% - Accent4 2 10 2 2 4 3" xfId="14988"/>
    <cellStyle name="20% - Accent4 2 10 2 2 4 3 2" xfId="34401"/>
    <cellStyle name="20% - Accent4 2 10 2 2 4 4" xfId="23218"/>
    <cellStyle name="20% - Accent4 2 10 2 2 4 5" xfId="41048"/>
    <cellStyle name="20% - Accent4 2 10 2 2 5" xfId="5305"/>
    <cellStyle name="20% - Accent4 2 10 2 2 5 2" xfId="10671"/>
    <cellStyle name="20% - Accent4 2 10 2 2 5 2 2" xfId="30229"/>
    <cellStyle name="20% - Accent4 2 10 2 2 5 2 3" xfId="48028"/>
    <cellStyle name="20% - Accent4 2 10 2 2 5 3" xfId="16794"/>
    <cellStyle name="20% - Accent4 2 10 2 2 5 3 2" xfId="36166"/>
    <cellStyle name="20% - Accent4 2 10 2 2 5 4" xfId="24983"/>
    <cellStyle name="20% - Accent4 2 10 2 2 5 5" xfId="42813"/>
    <cellStyle name="20% - Accent4 2 10 2 2 6" xfId="6401"/>
    <cellStyle name="20% - Accent4 2 10 2 2 6 2" xfId="11762"/>
    <cellStyle name="20% - Accent4 2 10 2 2 6 2 2" xfId="31320"/>
    <cellStyle name="20% - Accent4 2 10 2 2 6 2 3" xfId="49105"/>
    <cellStyle name="20% - Accent4 2 10 2 2 6 3" xfId="17885"/>
    <cellStyle name="20% - Accent4 2 10 2 2 6 3 2" xfId="37243"/>
    <cellStyle name="20% - Accent4 2 10 2 2 6 4" xfId="26060"/>
    <cellStyle name="20% - Accent4 2 10 2 2 6 5" xfId="43890"/>
    <cellStyle name="20% - Accent4 2 10 2 2 7" xfId="6805"/>
    <cellStyle name="20% - Accent4 2 10 2 2 7 2" xfId="12166"/>
    <cellStyle name="20% - Accent4 2 10 2 2 7 2 2" xfId="31724"/>
    <cellStyle name="20% - Accent4 2 10 2 2 7 2 3" xfId="49509"/>
    <cellStyle name="20% - Accent4 2 10 2 2 7 3" xfId="18289"/>
    <cellStyle name="20% - Accent4 2 10 2 2 7 3 2" xfId="37647"/>
    <cellStyle name="20% - Accent4 2 10 2 2 7 4" xfId="26464"/>
    <cellStyle name="20% - Accent4 2 10 2 2 7 5" xfId="44294"/>
    <cellStyle name="20% - Accent4 2 10 2 2 8" xfId="7270"/>
    <cellStyle name="20% - Accent4 2 10 2 2 8 2" xfId="26830"/>
    <cellStyle name="20% - Accent4 2 10 2 2 8 3" xfId="44654"/>
    <cellStyle name="20% - Accent4 2 10 2 2 9" xfId="12489"/>
    <cellStyle name="20% - Accent4 2 10 2 2 9 2" xfId="32046"/>
    <cellStyle name="20% - Accent4 2 10 2 2 9 3" xfId="49830"/>
    <cellStyle name="20% - Accent4 2 10 2 3" xfId="1621"/>
    <cellStyle name="20% - Accent4 2 10 2 3 10" xfId="39585"/>
    <cellStyle name="20% - Accent4 2 10 2 3 2" xfId="2367"/>
    <cellStyle name="20% - Accent4 2 10 2 3 2 2" xfId="4390"/>
    <cellStyle name="20% - Accent4 2 10 2 3 2 2 2" xfId="9777"/>
    <cellStyle name="20% - Accent4 2 10 2 3 2 2 2 2" xfId="29335"/>
    <cellStyle name="20% - Accent4 2 10 2 3 2 2 2 3" xfId="47150"/>
    <cellStyle name="20% - Accent4 2 10 2 3 2 2 3" xfId="15896"/>
    <cellStyle name="20% - Accent4 2 10 2 3 2 2 3 2" xfId="35288"/>
    <cellStyle name="20% - Accent4 2 10 2 3 2 2 4" xfId="24105"/>
    <cellStyle name="20% - Accent4 2 10 2 3 2 2 5" xfId="41935"/>
    <cellStyle name="20% - Accent4 2 10 2 3 2 3" xfId="5702"/>
    <cellStyle name="20% - Accent4 2 10 2 3 2 3 2" xfId="11063"/>
    <cellStyle name="20% - Accent4 2 10 2 3 2 3 2 2" xfId="30621"/>
    <cellStyle name="20% - Accent4 2 10 2 3 2 3 2 3" xfId="48407"/>
    <cellStyle name="20% - Accent4 2 10 2 3 2 3 3" xfId="17186"/>
    <cellStyle name="20% - Accent4 2 10 2 3 2 3 3 2" xfId="36545"/>
    <cellStyle name="20% - Accent4 2 10 2 3 2 3 4" xfId="25362"/>
    <cellStyle name="20% - Accent4 2 10 2 3 2 3 5" xfId="43192"/>
    <cellStyle name="20% - Accent4 2 10 2 3 2 4" xfId="8162"/>
    <cellStyle name="20% - Accent4 2 10 2 3 2 4 2" xfId="27722"/>
    <cellStyle name="20% - Accent4 2 10 2 3 2 4 3" xfId="45542"/>
    <cellStyle name="20% - Accent4 2 10 2 3 2 5" xfId="14243"/>
    <cellStyle name="20% - Accent4 2 10 2 3 2 5 2" xfId="33672"/>
    <cellStyle name="20% - Accent4 2 10 2 3 2 6" xfId="19519"/>
    <cellStyle name="20% - Accent4 2 10 2 3 2 6 2" xfId="38843"/>
    <cellStyle name="20% - Accent4 2 10 2 3 2 7" xfId="22488"/>
    <cellStyle name="20% - Accent4 2 10 2 3 2 8" xfId="21003"/>
    <cellStyle name="20% - Accent4 2 10 2 3 2 9" xfId="40327"/>
    <cellStyle name="20% - Accent4 2 10 2 3 3" xfId="3663"/>
    <cellStyle name="20% - Accent4 2 10 2 3 3 2" xfId="9050"/>
    <cellStyle name="20% - Accent4 2 10 2 3 3 2 2" xfId="28608"/>
    <cellStyle name="20% - Accent4 2 10 2 3 3 2 3" xfId="46424"/>
    <cellStyle name="20% - Accent4 2 10 2 3 3 3" xfId="15169"/>
    <cellStyle name="20% - Accent4 2 10 2 3 3 3 2" xfId="34562"/>
    <cellStyle name="20% - Accent4 2 10 2 3 3 4" xfId="23379"/>
    <cellStyle name="20% - Accent4 2 10 2 3 3 5" xfId="41209"/>
    <cellStyle name="20% - Accent4 2 10 2 3 4" xfId="5078"/>
    <cellStyle name="20% - Accent4 2 10 2 3 4 2" xfId="10445"/>
    <cellStyle name="20% - Accent4 2 10 2 3 4 2 2" xfId="30003"/>
    <cellStyle name="20% - Accent4 2 10 2 3 4 2 3" xfId="47816"/>
    <cellStyle name="20% - Accent4 2 10 2 3 4 3" xfId="16568"/>
    <cellStyle name="20% - Accent4 2 10 2 3 4 3 2" xfId="35954"/>
    <cellStyle name="20% - Accent4 2 10 2 3 4 4" xfId="24771"/>
    <cellStyle name="20% - Accent4 2 10 2 3 4 5" xfId="42601"/>
    <cellStyle name="20% - Accent4 2 10 2 3 5" xfId="7416"/>
    <cellStyle name="20% - Accent4 2 10 2 3 5 2" xfId="26976"/>
    <cellStyle name="20% - Accent4 2 10 2 3 5 3" xfId="44800"/>
    <cellStyle name="20% - Accent4 2 10 2 3 6" xfId="13497"/>
    <cellStyle name="20% - Accent4 2 10 2 3 6 2" xfId="32930"/>
    <cellStyle name="20% - Accent4 2 10 2 3 7" xfId="18777"/>
    <cellStyle name="20% - Accent4 2 10 2 3 7 2" xfId="38101"/>
    <cellStyle name="20% - Accent4 2 10 2 3 8" xfId="21745"/>
    <cellStyle name="20% - Accent4 2 10 2 3 9" xfId="20261"/>
    <cellStyle name="20% - Accent4 2 10 2 4" xfId="1929"/>
    <cellStyle name="20% - Accent4 2 10 2 4 10" xfId="39891"/>
    <cellStyle name="20% - Accent4 2 10 2 4 2" xfId="2674"/>
    <cellStyle name="20% - Accent4 2 10 2 4 2 2" xfId="4696"/>
    <cellStyle name="20% - Accent4 2 10 2 4 2 2 2" xfId="10083"/>
    <cellStyle name="20% - Accent4 2 10 2 4 2 2 2 2" xfId="29641"/>
    <cellStyle name="20% - Accent4 2 10 2 4 2 2 2 3" xfId="47455"/>
    <cellStyle name="20% - Accent4 2 10 2 4 2 2 3" xfId="16202"/>
    <cellStyle name="20% - Accent4 2 10 2 4 2 2 3 2" xfId="35593"/>
    <cellStyle name="20% - Accent4 2 10 2 4 2 2 4" xfId="24410"/>
    <cellStyle name="20% - Accent4 2 10 2 4 2 2 5" xfId="42240"/>
    <cellStyle name="20% - Accent4 2 10 2 4 2 3" xfId="8469"/>
    <cellStyle name="20% - Accent4 2 10 2 4 2 3 2" xfId="28029"/>
    <cellStyle name="20% - Accent4 2 10 2 4 2 3 3" xfId="45848"/>
    <cellStyle name="20% - Accent4 2 10 2 4 2 4" xfId="14550"/>
    <cellStyle name="20% - Accent4 2 10 2 4 2 4 2" xfId="33978"/>
    <cellStyle name="20% - Accent4 2 10 2 4 2 5" xfId="19825"/>
    <cellStyle name="20% - Accent4 2 10 2 4 2 5 2" xfId="39149"/>
    <cellStyle name="20% - Accent4 2 10 2 4 2 6" xfId="22795"/>
    <cellStyle name="20% - Accent4 2 10 2 4 2 7" xfId="21309"/>
    <cellStyle name="20% - Accent4 2 10 2 4 2 8" xfId="40633"/>
    <cellStyle name="20% - Accent4 2 10 2 4 3" xfId="3966"/>
    <cellStyle name="20% - Accent4 2 10 2 4 3 2" xfId="9353"/>
    <cellStyle name="20% - Accent4 2 10 2 4 3 2 2" xfId="28911"/>
    <cellStyle name="20% - Accent4 2 10 2 4 3 2 3" xfId="46727"/>
    <cellStyle name="20% - Accent4 2 10 2 4 3 3" xfId="15472"/>
    <cellStyle name="20% - Accent4 2 10 2 4 3 3 2" xfId="34865"/>
    <cellStyle name="20% - Accent4 2 10 2 4 3 4" xfId="23682"/>
    <cellStyle name="20% - Accent4 2 10 2 4 3 5" xfId="41512"/>
    <cellStyle name="20% - Accent4 2 10 2 4 4" xfId="5512"/>
    <cellStyle name="20% - Accent4 2 10 2 4 4 2" xfId="10873"/>
    <cellStyle name="20% - Accent4 2 10 2 4 4 2 2" xfId="30431"/>
    <cellStyle name="20% - Accent4 2 10 2 4 4 2 3" xfId="48217"/>
    <cellStyle name="20% - Accent4 2 10 2 4 4 3" xfId="16996"/>
    <cellStyle name="20% - Accent4 2 10 2 4 4 3 2" xfId="36355"/>
    <cellStyle name="20% - Accent4 2 10 2 4 4 4" xfId="25172"/>
    <cellStyle name="20% - Accent4 2 10 2 4 4 5" xfId="43002"/>
    <cellStyle name="20% - Accent4 2 10 2 4 5" xfId="7724"/>
    <cellStyle name="20% - Accent4 2 10 2 4 5 2" xfId="27284"/>
    <cellStyle name="20% - Accent4 2 10 2 4 5 3" xfId="45106"/>
    <cellStyle name="20% - Accent4 2 10 2 4 6" xfId="13805"/>
    <cellStyle name="20% - Accent4 2 10 2 4 6 2" xfId="33236"/>
    <cellStyle name="20% - Accent4 2 10 2 4 7" xfId="19083"/>
    <cellStyle name="20% - Accent4 2 10 2 4 7 2" xfId="38407"/>
    <cellStyle name="20% - Accent4 2 10 2 4 8" xfId="22051"/>
    <cellStyle name="20% - Accent4 2 10 2 4 9" xfId="20567"/>
    <cellStyle name="20% - Accent4 2 10 2 5" xfId="2075"/>
    <cellStyle name="20% - Accent4 2 10 2 5 2" xfId="4111"/>
    <cellStyle name="20% - Accent4 2 10 2 5 2 2" xfId="9498"/>
    <cellStyle name="20% - Accent4 2 10 2 5 2 2 2" xfId="29056"/>
    <cellStyle name="20% - Accent4 2 10 2 5 2 2 3" xfId="46872"/>
    <cellStyle name="20% - Accent4 2 10 2 5 2 3" xfId="15617"/>
    <cellStyle name="20% - Accent4 2 10 2 5 2 3 2" xfId="35010"/>
    <cellStyle name="20% - Accent4 2 10 2 5 2 4" xfId="23827"/>
    <cellStyle name="20% - Accent4 2 10 2 5 2 5" xfId="41657"/>
    <cellStyle name="20% - Accent4 2 10 2 5 3" xfId="7870"/>
    <cellStyle name="20% - Accent4 2 10 2 5 3 2" xfId="27430"/>
    <cellStyle name="20% - Accent4 2 10 2 5 3 3" xfId="45251"/>
    <cellStyle name="20% - Accent4 2 10 2 5 4" xfId="13951"/>
    <cellStyle name="20% - Accent4 2 10 2 5 4 2" xfId="33381"/>
    <cellStyle name="20% - Accent4 2 10 2 5 5" xfId="19228"/>
    <cellStyle name="20% - Accent4 2 10 2 5 5 2" xfId="38552"/>
    <cellStyle name="20% - Accent4 2 10 2 5 6" xfId="22196"/>
    <cellStyle name="20% - Accent4 2 10 2 5 7" xfId="20712"/>
    <cellStyle name="20% - Accent4 2 10 2 5 8" xfId="40036"/>
    <cellStyle name="20% - Accent4 2 10 2 6" xfId="3103"/>
    <cellStyle name="20% - Accent4 2 10 2 6 2" xfId="8683"/>
    <cellStyle name="20% - Accent4 2 10 2 6 2 2" xfId="28243"/>
    <cellStyle name="20% - Accent4 2 10 2 6 2 3" xfId="46060"/>
    <cellStyle name="20% - Accent4 2 10 2 6 3" xfId="14774"/>
    <cellStyle name="20% - Accent4 2 10 2 6 3 2" xfId="34194"/>
    <cellStyle name="20% - Accent4 2 10 2 6 4" xfId="23011"/>
    <cellStyle name="20% - Accent4 2 10 2 6 5" xfId="40845"/>
    <cellStyle name="20% - Accent4 2 10 2 7" xfId="4871"/>
    <cellStyle name="20% - Accent4 2 10 2 7 2" xfId="10255"/>
    <cellStyle name="20% - Accent4 2 10 2 7 2 2" xfId="29813"/>
    <cellStyle name="20% - Accent4 2 10 2 7 2 3" xfId="47626"/>
    <cellStyle name="20% - Accent4 2 10 2 7 3" xfId="16377"/>
    <cellStyle name="20% - Accent4 2 10 2 7 3 2" xfId="35764"/>
    <cellStyle name="20% - Accent4 2 10 2 7 4" xfId="24581"/>
    <cellStyle name="20% - Accent4 2 10 2 7 5" xfId="42411"/>
    <cellStyle name="20% - Accent4 2 10 2 8" xfId="6198"/>
    <cellStyle name="20% - Accent4 2 10 2 8 2" xfId="11559"/>
    <cellStyle name="20% - Accent4 2 10 2 8 2 2" xfId="31117"/>
    <cellStyle name="20% - Accent4 2 10 2 8 2 3" xfId="48902"/>
    <cellStyle name="20% - Accent4 2 10 2 8 3" xfId="17682"/>
    <cellStyle name="20% - Accent4 2 10 2 8 3 2" xfId="37040"/>
    <cellStyle name="20% - Accent4 2 10 2 8 4" xfId="25857"/>
    <cellStyle name="20% - Accent4 2 10 2 8 5" xfId="43687"/>
    <cellStyle name="20% - Accent4 2 10 2 9" xfId="6602"/>
    <cellStyle name="20% - Accent4 2 10 2 9 2" xfId="11963"/>
    <cellStyle name="20% - Accent4 2 10 2 9 2 2" xfId="31521"/>
    <cellStyle name="20% - Accent4 2 10 2 9 2 3" xfId="49306"/>
    <cellStyle name="20% - Accent4 2 10 2 9 3" xfId="18086"/>
    <cellStyle name="20% - Accent4 2 10 2 9 3 2" xfId="37444"/>
    <cellStyle name="20% - Accent4 2 10 2 9 4" xfId="26261"/>
    <cellStyle name="20% - Accent4 2 10 2 9 5" xfId="44091"/>
    <cellStyle name="20% - Accent4 2 10 3" xfId="1410"/>
    <cellStyle name="20% - Accent4 2 10 3 10" xfId="12787"/>
    <cellStyle name="20% - Accent4 2 10 3 10 2" xfId="32343"/>
    <cellStyle name="20% - Accent4 2 10 3 10 3" xfId="50082"/>
    <cellStyle name="20% - Accent4 2 10 3 11" xfId="13289"/>
    <cellStyle name="20% - Accent4 2 10 3 11 2" xfId="32726"/>
    <cellStyle name="20% - Accent4 2 10 3 12" xfId="18571"/>
    <cellStyle name="20% - Accent4 2 10 3 12 2" xfId="37897"/>
    <cellStyle name="20% - Accent4 2 10 3 13" xfId="21541"/>
    <cellStyle name="20% - Accent4 2 10 3 14" xfId="20057"/>
    <cellStyle name="20% - Accent4 2 10 3 15" xfId="39381"/>
    <cellStyle name="20% - Accent4 2 10 3 2" xfId="1708"/>
    <cellStyle name="20% - Accent4 2 10 3 2 10" xfId="39672"/>
    <cellStyle name="20% - Accent4 2 10 3 2 2" xfId="2454"/>
    <cellStyle name="20% - Accent4 2 10 3 2 2 2" xfId="4477"/>
    <cellStyle name="20% - Accent4 2 10 3 2 2 2 2" xfId="9864"/>
    <cellStyle name="20% - Accent4 2 10 3 2 2 2 2 2" xfId="29422"/>
    <cellStyle name="20% - Accent4 2 10 3 2 2 2 2 3" xfId="47237"/>
    <cellStyle name="20% - Accent4 2 10 3 2 2 2 3" xfId="15983"/>
    <cellStyle name="20% - Accent4 2 10 3 2 2 2 3 2" xfId="35375"/>
    <cellStyle name="20% - Accent4 2 10 3 2 2 2 4" xfId="24192"/>
    <cellStyle name="20% - Accent4 2 10 3 2 2 2 5" xfId="42022"/>
    <cellStyle name="20% - Accent4 2 10 3 2 2 3" xfId="8249"/>
    <cellStyle name="20% - Accent4 2 10 3 2 2 3 2" xfId="27809"/>
    <cellStyle name="20% - Accent4 2 10 3 2 2 3 3" xfId="45629"/>
    <cellStyle name="20% - Accent4 2 10 3 2 2 4" xfId="14330"/>
    <cellStyle name="20% - Accent4 2 10 3 2 2 4 2" xfId="33759"/>
    <cellStyle name="20% - Accent4 2 10 3 2 2 5" xfId="19606"/>
    <cellStyle name="20% - Accent4 2 10 3 2 2 5 2" xfId="38930"/>
    <cellStyle name="20% - Accent4 2 10 3 2 2 6" xfId="22575"/>
    <cellStyle name="20% - Accent4 2 10 3 2 2 7" xfId="21090"/>
    <cellStyle name="20% - Accent4 2 10 3 2 2 8" xfId="40414"/>
    <cellStyle name="20% - Accent4 2 10 3 2 3" xfId="3748"/>
    <cellStyle name="20% - Accent4 2 10 3 2 3 2" xfId="9135"/>
    <cellStyle name="20% - Accent4 2 10 3 2 3 2 2" xfId="28693"/>
    <cellStyle name="20% - Accent4 2 10 3 2 3 2 3" xfId="46509"/>
    <cellStyle name="20% - Accent4 2 10 3 2 3 3" xfId="15254"/>
    <cellStyle name="20% - Accent4 2 10 3 2 3 3 2" xfId="34647"/>
    <cellStyle name="20% - Accent4 2 10 3 2 3 4" xfId="23464"/>
    <cellStyle name="20% - Accent4 2 10 3 2 3 5" xfId="41294"/>
    <cellStyle name="20% - Accent4 2 10 3 2 4" xfId="5856"/>
    <cellStyle name="20% - Accent4 2 10 3 2 4 2" xfId="11217"/>
    <cellStyle name="20% - Accent4 2 10 3 2 4 2 2" xfId="30775"/>
    <cellStyle name="20% - Accent4 2 10 3 2 4 2 3" xfId="48561"/>
    <cellStyle name="20% - Accent4 2 10 3 2 4 3" xfId="17340"/>
    <cellStyle name="20% - Accent4 2 10 3 2 4 3 2" xfId="36699"/>
    <cellStyle name="20% - Accent4 2 10 3 2 4 4" xfId="25516"/>
    <cellStyle name="20% - Accent4 2 10 3 2 4 5" xfId="43346"/>
    <cellStyle name="20% - Accent4 2 10 3 2 5" xfId="7503"/>
    <cellStyle name="20% - Accent4 2 10 3 2 5 2" xfId="27063"/>
    <cellStyle name="20% - Accent4 2 10 3 2 5 3" xfId="44887"/>
    <cellStyle name="20% - Accent4 2 10 3 2 6" xfId="13584"/>
    <cellStyle name="20% - Accent4 2 10 3 2 6 2" xfId="33017"/>
    <cellStyle name="20% - Accent4 2 10 3 2 7" xfId="18864"/>
    <cellStyle name="20% - Accent4 2 10 3 2 7 2" xfId="38188"/>
    <cellStyle name="20% - Accent4 2 10 3 2 8" xfId="21832"/>
    <cellStyle name="20% - Accent4 2 10 3 2 9" xfId="20348"/>
    <cellStyle name="20% - Accent4 2 10 3 3" xfId="2162"/>
    <cellStyle name="20% - Accent4 2 10 3 3 2" xfId="4198"/>
    <cellStyle name="20% - Accent4 2 10 3 3 2 2" xfId="9585"/>
    <cellStyle name="20% - Accent4 2 10 3 3 2 2 2" xfId="29143"/>
    <cellStyle name="20% - Accent4 2 10 3 3 2 2 3" xfId="46959"/>
    <cellStyle name="20% - Accent4 2 10 3 3 2 3" xfId="15704"/>
    <cellStyle name="20% - Accent4 2 10 3 3 2 3 2" xfId="35097"/>
    <cellStyle name="20% - Accent4 2 10 3 3 2 4" xfId="23914"/>
    <cellStyle name="20% - Accent4 2 10 3 3 2 5" xfId="41744"/>
    <cellStyle name="20% - Accent4 2 10 3 3 3" xfId="7957"/>
    <cellStyle name="20% - Accent4 2 10 3 3 3 2" xfId="27517"/>
    <cellStyle name="20% - Accent4 2 10 3 3 3 3" xfId="45338"/>
    <cellStyle name="20% - Accent4 2 10 3 3 4" xfId="14038"/>
    <cellStyle name="20% - Accent4 2 10 3 3 4 2" xfId="33468"/>
    <cellStyle name="20% - Accent4 2 10 3 3 5" xfId="19315"/>
    <cellStyle name="20% - Accent4 2 10 3 3 5 2" xfId="38639"/>
    <cellStyle name="20% - Accent4 2 10 3 3 6" xfId="22283"/>
    <cellStyle name="20% - Accent4 2 10 3 3 7" xfId="20799"/>
    <cellStyle name="20% - Accent4 2 10 3 3 8" xfId="40123"/>
    <cellStyle name="20% - Accent4 2 10 3 4" xfId="3336"/>
    <cellStyle name="20% - Accent4 2 10 3 4 2" xfId="8828"/>
    <cellStyle name="20% - Accent4 2 10 3 4 2 2" xfId="28388"/>
    <cellStyle name="20% - Accent4 2 10 3 4 2 3" xfId="46205"/>
    <cellStyle name="20% - Accent4 2 10 3 4 3" xfId="14930"/>
    <cellStyle name="20% - Accent4 2 10 3 4 3 2" xfId="34343"/>
    <cellStyle name="20% - Accent4 2 10 3 4 4" xfId="23160"/>
    <cellStyle name="20% - Accent4 2 10 3 4 5" xfId="40990"/>
    <cellStyle name="20% - Accent4 2 10 3 5" xfId="5247"/>
    <cellStyle name="20% - Accent4 2 10 3 5 2" xfId="10613"/>
    <cellStyle name="20% - Accent4 2 10 3 5 2 2" xfId="30171"/>
    <cellStyle name="20% - Accent4 2 10 3 5 2 3" xfId="47970"/>
    <cellStyle name="20% - Accent4 2 10 3 5 3" xfId="16736"/>
    <cellStyle name="20% - Accent4 2 10 3 5 3 2" xfId="36108"/>
    <cellStyle name="20% - Accent4 2 10 3 5 4" xfId="24925"/>
    <cellStyle name="20% - Accent4 2 10 3 5 5" xfId="42755"/>
    <cellStyle name="20% - Accent4 2 10 3 6" xfId="6343"/>
    <cellStyle name="20% - Accent4 2 10 3 6 2" xfId="11704"/>
    <cellStyle name="20% - Accent4 2 10 3 6 2 2" xfId="31262"/>
    <cellStyle name="20% - Accent4 2 10 3 6 2 3" xfId="49047"/>
    <cellStyle name="20% - Accent4 2 10 3 6 3" xfId="17827"/>
    <cellStyle name="20% - Accent4 2 10 3 6 3 2" xfId="37185"/>
    <cellStyle name="20% - Accent4 2 10 3 6 4" xfId="26002"/>
    <cellStyle name="20% - Accent4 2 10 3 6 5" xfId="43832"/>
    <cellStyle name="20% - Accent4 2 10 3 7" xfId="6747"/>
    <cellStyle name="20% - Accent4 2 10 3 7 2" xfId="12108"/>
    <cellStyle name="20% - Accent4 2 10 3 7 2 2" xfId="31666"/>
    <cellStyle name="20% - Accent4 2 10 3 7 2 3" xfId="49451"/>
    <cellStyle name="20% - Accent4 2 10 3 7 3" xfId="18231"/>
    <cellStyle name="20% - Accent4 2 10 3 7 3 2" xfId="37589"/>
    <cellStyle name="20% - Accent4 2 10 3 7 4" xfId="26406"/>
    <cellStyle name="20% - Accent4 2 10 3 7 5" xfId="44236"/>
    <cellStyle name="20% - Accent4 2 10 3 8" xfId="7211"/>
    <cellStyle name="20% - Accent4 2 10 3 8 2" xfId="26771"/>
    <cellStyle name="20% - Accent4 2 10 3 8 3" xfId="44596"/>
    <cellStyle name="20% - Accent4 2 10 3 9" xfId="12431"/>
    <cellStyle name="20% - Accent4 2 10 3 9 2" xfId="31988"/>
    <cellStyle name="20% - Accent4 2 10 3 9 3" xfId="49772"/>
    <cellStyle name="20% - Accent4 2 10 4" xfId="1563"/>
    <cellStyle name="20% - Accent4 2 10 4 10" xfId="39527"/>
    <cellStyle name="20% - Accent4 2 10 4 2" xfId="2309"/>
    <cellStyle name="20% - Accent4 2 10 4 2 2" xfId="4340"/>
    <cellStyle name="20% - Accent4 2 10 4 2 2 2" xfId="9727"/>
    <cellStyle name="20% - Accent4 2 10 4 2 2 2 2" xfId="29285"/>
    <cellStyle name="20% - Accent4 2 10 4 2 2 2 3" xfId="47100"/>
    <cellStyle name="20% - Accent4 2 10 4 2 2 3" xfId="15846"/>
    <cellStyle name="20% - Accent4 2 10 4 2 2 3 2" xfId="35238"/>
    <cellStyle name="20% - Accent4 2 10 4 2 2 4" xfId="24055"/>
    <cellStyle name="20% - Accent4 2 10 4 2 2 5" xfId="41885"/>
    <cellStyle name="20% - Accent4 2 10 4 2 3" xfId="5644"/>
    <cellStyle name="20% - Accent4 2 10 4 2 3 2" xfId="11005"/>
    <cellStyle name="20% - Accent4 2 10 4 2 3 2 2" xfId="30563"/>
    <cellStyle name="20% - Accent4 2 10 4 2 3 2 3" xfId="48349"/>
    <cellStyle name="20% - Accent4 2 10 4 2 3 3" xfId="17128"/>
    <cellStyle name="20% - Accent4 2 10 4 2 3 3 2" xfId="36487"/>
    <cellStyle name="20% - Accent4 2 10 4 2 3 4" xfId="25304"/>
    <cellStyle name="20% - Accent4 2 10 4 2 3 5" xfId="43134"/>
    <cellStyle name="20% - Accent4 2 10 4 2 4" xfId="8104"/>
    <cellStyle name="20% - Accent4 2 10 4 2 4 2" xfId="27664"/>
    <cellStyle name="20% - Accent4 2 10 4 2 4 3" xfId="45484"/>
    <cellStyle name="20% - Accent4 2 10 4 2 5" xfId="14185"/>
    <cellStyle name="20% - Accent4 2 10 4 2 5 2" xfId="33614"/>
    <cellStyle name="20% - Accent4 2 10 4 2 6" xfId="19461"/>
    <cellStyle name="20% - Accent4 2 10 4 2 6 2" xfId="38785"/>
    <cellStyle name="20% - Accent4 2 10 4 2 7" xfId="22430"/>
    <cellStyle name="20% - Accent4 2 10 4 2 8" xfId="20945"/>
    <cellStyle name="20% - Accent4 2 10 4 2 9" xfId="40269"/>
    <cellStyle name="20% - Accent4 2 10 4 3" xfId="3613"/>
    <cellStyle name="20% - Accent4 2 10 4 3 2" xfId="9000"/>
    <cellStyle name="20% - Accent4 2 10 4 3 2 2" xfId="28558"/>
    <cellStyle name="20% - Accent4 2 10 4 3 2 3" xfId="46374"/>
    <cellStyle name="20% - Accent4 2 10 4 3 3" xfId="15119"/>
    <cellStyle name="20% - Accent4 2 10 4 3 3 2" xfId="34512"/>
    <cellStyle name="20% - Accent4 2 10 4 3 4" xfId="23329"/>
    <cellStyle name="20% - Accent4 2 10 4 3 5" xfId="41159"/>
    <cellStyle name="20% - Accent4 2 10 4 4" xfId="5020"/>
    <cellStyle name="20% - Accent4 2 10 4 4 2" xfId="10387"/>
    <cellStyle name="20% - Accent4 2 10 4 4 2 2" xfId="29945"/>
    <cellStyle name="20% - Accent4 2 10 4 4 2 3" xfId="47758"/>
    <cellStyle name="20% - Accent4 2 10 4 4 3" xfId="16510"/>
    <cellStyle name="20% - Accent4 2 10 4 4 3 2" xfId="35896"/>
    <cellStyle name="20% - Accent4 2 10 4 4 4" xfId="24713"/>
    <cellStyle name="20% - Accent4 2 10 4 4 5" xfId="42543"/>
    <cellStyle name="20% - Accent4 2 10 4 5" xfId="7358"/>
    <cellStyle name="20% - Accent4 2 10 4 5 2" xfId="26918"/>
    <cellStyle name="20% - Accent4 2 10 4 5 3" xfId="44742"/>
    <cellStyle name="20% - Accent4 2 10 4 6" xfId="13439"/>
    <cellStyle name="20% - Accent4 2 10 4 6 2" xfId="32872"/>
    <cellStyle name="20% - Accent4 2 10 4 7" xfId="18719"/>
    <cellStyle name="20% - Accent4 2 10 4 7 2" xfId="38043"/>
    <cellStyle name="20% - Accent4 2 10 4 8" xfId="21687"/>
    <cellStyle name="20% - Accent4 2 10 4 9" xfId="20203"/>
    <cellStyle name="20% - Accent4 2 10 5" xfId="1870"/>
    <cellStyle name="20% - Accent4 2 10 5 10" xfId="39833"/>
    <cellStyle name="20% - Accent4 2 10 5 2" xfId="2616"/>
    <cellStyle name="20% - Accent4 2 10 5 2 2" xfId="4638"/>
    <cellStyle name="20% - Accent4 2 10 5 2 2 2" xfId="10025"/>
    <cellStyle name="20% - Accent4 2 10 5 2 2 2 2" xfId="29583"/>
    <cellStyle name="20% - Accent4 2 10 5 2 2 2 3" xfId="47397"/>
    <cellStyle name="20% - Accent4 2 10 5 2 2 3" xfId="16144"/>
    <cellStyle name="20% - Accent4 2 10 5 2 2 3 2" xfId="35535"/>
    <cellStyle name="20% - Accent4 2 10 5 2 2 4" xfId="24352"/>
    <cellStyle name="20% - Accent4 2 10 5 2 2 5" xfId="42182"/>
    <cellStyle name="20% - Accent4 2 10 5 2 3" xfId="8411"/>
    <cellStyle name="20% - Accent4 2 10 5 2 3 2" xfId="27971"/>
    <cellStyle name="20% - Accent4 2 10 5 2 3 3" xfId="45790"/>
    <cellStyle name="20% - Accent4 2 10 5 2 4" xfId="14492"/>
    <cellStyle name="20% - Accent4 2 10 5 2 4 2" xfId="33920"/>
    <cellStyle name="20% - Accent4 2 10 5 2 5" xfId="19767"/>
    <cellStyle name="20% - Accent4 2 10 5 2 5 2" xfId="39091"/>
    <cellStyle name="20% - Accent4 2 10 5 2 6" xfId="22737"/>
    <cellStyle name="20% - Accent4 2 10 5 2 7" xfId="21251"/>
    <cellStyle name="20% - Accent4 2 10 5 2 8" xfId="40575"/>
    <cellStyle name="20% - Accent4 2 10 5 3" xfId="3908"/>
    <cellStyle name="20% - Accent4 2 10 5 3 2" xfId="9295"/>
    <cellStyle name="20% - Accent4 2 10 5 3 2 2" xfId="28853"/>
    <cellStyle name="20% - Accent4 2 10 5 3 2 3" xfId="46669"/>
    <cellStyle name="20% - Accent4 2 10 5 3 3" xfId="15414"/>
    <cellStyle name="20% - Accent4 2 10 5 3 3 2" xfId="34807"/>
    <cellStyle name="20% - Accent4 2 10 5 3 4" xfId="23624"/>
    <cellStyle name="20% - Accent4 2 10 5 3 5" xfId="41454"/>
    <cellStyle name="20% - Accent4 2 10 5 4" xfId="5454"/>
    <cellStyle name="20% - Accent4 2 10 5 4 2" xfId="10815"/>
    <cellStyle name="20% - Accent4 2 10 5 4 2 2" xfId="30373"/>
    <cellStyle name="20% - Accent4 2 10 5 4 2 3" xfId="48159"/>
    <cellStyle name="20% - Accent4 2 10 5 4 3" xfId="16938"/>
    <cellStyle name="20% - Accent4 2 10 5 4 3 2" xfId="36297"/>
    <cellStyle name="20% - Accent4 2 10 5 4 4" xfId="25114"/>
    <cellStyle name="20% - Accent4 2 10 5 4 5" xfId="42944"/>
    <cellStyle name="20% - Accent4 2 10 5 5" xfId="7665"/>
    <cellStyle name="20% - Accent4 2 10 5 5 2" xfId="27225"/>
    <cellStyle name="20% - Accent4 2 10 5 5 3" xfId="45048"/>
    <cellStyle name="20% - Accent4 2 10 5 6" xfId="13746"/>
    <cellStyle name="20% - Accent4 2 10 5 6 2" xfId="33178"/>
    <cellStyle name="20% - Accent4 2 10 5 7" xfId="19025"/>
    <cellStyle name="20% - Accent4 2 10 5 7 2" xfId="38349"/>
    <cellStyle name="20% - Accent4 2 10 5 8" xfId="21993"/>
    <cellStyle name="20% - Accent4 2 10 5 9" xfId="20509"/>
    <cellStyle name="20% - Accent4 2 10 6" xfId="2017"/>
    <cellStyle name="20% - Accent4 2 10 6 2" xfId="4053"/>
    <cellStyle name="20% - Accent4 2 10 6 2 2" xfId="9440"/>
    <cellStyle name="20% - Accent4 2 10 6 2 2 2" xfId="28998"/>
    <cellStyle name="20% - Accent4 2 10 6 2 2 3" xfId="46814"/>
    <cellStyle name="20% - Accent4 2 10 6 2 3" xfId="15559"/>
    <cellStyle name="20% - Accent4 2 10 6 2 3 2" xfId="34952"/>
    <cellStyle name="20% - Accent4 2 10 6 2 4" xfId="23769"/>
    <cellStyle name="20% - Accent4 2 10 6 2 5" xfId="41599"/>
    <cellStyle name="20% - Accent4 2 10 6 3" xfId="7812"/>
    <cellStyle name="20% - Accent4 2 10 6 3 2" xfId="27372"/>
    <cellStyle name="20% - Accent4 2 10 6 3 3" xfId="45193"/>
    <cellStyle name="20% - Accent4 2 10 6 4" xfId="13893"/>
    <cellStyle name="20% - Accent4 2 10 6 4 2" xfId="33323"/>
    <cellStyle name="20% - Accent4 2 10 6 5" xfId="19170"/>
    <cellStyle name="20% - Accent4 2 10 6 5 2" xfId="38494"/>
    <cellStyle name="20% - Accent4 2 10 6 6" xfId="22138"/>
    <cellStyle name="20% - Accent4 2 10 6 7" xfId="20654"/>
    <cellStyle name="20% - Accent4 2 10 6 8" xfId="39978"/>
    <cellStyle name="20% - Accent4 2 10 7" xfId="3002"/>
    <cellStyle name="20% - Accent4 2 10 7 2" xfId="8625"/>
    <cellStyle name="20% - Accent4 2 10 7 2 2" xfId="28185"/>
    <cellStyle name="20% - Accent4 2 10 7 2 3" xfId="46002"/>
    <cellStyle name="20% - Accent4 2 10 7 3" xfId="14716"/>
    <cellStyle name="20% - Accent4 2 10 7 3 2" xfId="34136"/>
    <cellStyle name="20% - Accent4 2 10 7 4" xfId="22953"/>
    <cellStyle name="20% - Accent4 2 10 7 5" xfId="40787"/>
    <cellStyle name="20% - Accent4 2 10 8" xfId="4811"/>
    <cellStyle name="20% - Accent4 2 10 8 2" xfId="10195"/>
    <cellStyle name="20% - Accent4 2 10 8 2 2" xfId="29753"/>
    <cellStyle name="20% - Accent4 2 10 8 2 3" xfId="47567"/>
    <cellStyle name="20% - Accent4 2 10 8 3" xfId="16317"/>
    <cellStyle name="20% - Accent4 2 10 8 3 2" xfId="35705"/>
    <cellStyle name="20% - Accent4 2 10 8 4" xfId="24522"/>
    <cellStyle name="20% - Accent4 2 10 8 5" xfId="42352"/>
    <cellStyle name="20% - Accent4 2 10 9" xfId="6140"/>
    <cellStyle name="20% - Accent4 2 10 9 2" xfId="11501"/>
    <cellStyle name="20% - Accent4 2 10 9 2 2" xfId="31059"/>
    <cellStyle name="20% - Accent4 2 10 9 2 3" xfId="48844"/>
    <cellStyle name="20% - Accent4 2 10 9 3" xfId="17624"/>
    <cellStyle name="20% - Accent4 2 10 9 3 2" xfId="36982"/>
    <cellStyle name="20% - Accent4 2 10 9 4" xfId="25799"/>
    <cellStyle name="20% - Accent4 2 10 9 5" xfId="43629"/>
    <cellStyle name="20% - Accent4 2 11" xfId="1156"/>
    <cellStyle name="20% - Accent4 2 11 10" xfId="6585"/>
    <cellStyle name="20% - Accent4 2 11 10 2" xfId="11946"/>
    <cellStyle name="20% - Accent4 2 11 10 2 2" xfId="31504"/>
    <cellStyle name="20% - Accent4 2 11 10 2 3" xfId="49289"/>
    <cellStyle name="20% - Accent4 2 11 10 3" xfId="18069"/>
    <cellStyle name="20% - Accent4 2 11 10 3 2" xfId="37427"/>
    <cellStyle name="20% - Accent4 2 11 10 4" xfId="26244"/>
    <cellStyle name="20% - Accent4 2 11 10 5" xfId="44074"/>
    <cellStyle name="20% - Accent4 2 11 11" xfId="7107"/>
    <cellStyle name="20% - Accent4 2 11 11 2" xfId="26667"/>
    <cellStyle name="20% - Accent4 2 11 11 3" xfId="44492"/>
    <cellStyle name="20% - Accent4 2 11 12" xfId="12314"/>
    <cellStyle name="20% - Accent4 2 11 12 2" xfId="31872"/>
    <cellStyle name="20% - Accent4 2 11 12 3" xfId="49657"/>
    <cellStyle name="20% - Accent4 2 11 13" xfId="12667"/>
    <cellStyle name="20% - Accent4 2 11 13 2" xfId="32224"/>
    <cellStyle name="20% - Accent4 2 11 13 3" xfId="49967"/>
    <cellStyle name="20% - Accent4 2 11 14" xfId="13118"/>
    <cellStyle name="20% - Accent4 2 11 14 2" xfId="32620"/>
    <cellStyle name="20% - Accent4 2 11 15" xfId="18435"/>
    <cellStyle name="20% - Accent4 2 11 15 2" xfId="37793"/>
    <cellStyle name="20% - Accent4 2 11 16" xfId="21437"/>
    <cellStyle name="20% - Accent4 2 11 17" xfId="19953"/>
    <cellStyle name="20% - Accent4 2 11 18" xfId="39277"/>
    <cellStyle name="20% - Accent4 2 11 2" xfId="1260"/>
    <cellStyle name="20% - Accent4 2 11 2 10" xfId="7165"/>
    <cellStyle name="20% - Accent4 2 11 2 10 2" xfId="26725"/>
    <cellStyle name="20% - Accent4 2 11 2 10 3" xfId="44550"/>
    <cellStyle name="20% - Accent4 2 11 2 11" xfId="12373"/>
    <cellStyle name="20% - Accent4 2 11 2 11 2" xfId="31931"/>
    <cellStyle name="20% - Accent4 2 11 2 11 3" xfId="49715"/>
    <cellStyle name="20% - Accent4 2 11 2 12" xfId="12728"/>
    <cellStyle name="20% - Accent4 2 11 2 12 2" xfId="32284"/>
    <cellStyle name="20% - Accent4 2 11 2 12 3" xfId="50025"/>
    <cellStyle name="20% - Accent4 2 11 2 13" xfId="13181"/>
    <cellStyle name="20% - Accent4 2 11 2 13 2" xfId="32680"/>
    <cellStyle name="20% - Accent4 2 11 2 14" xfId="18493"/>
    <cellStyle name="20% - Accent4 2 11 2 14 2" xfId="37851"/>
    <cellStyle name="20% - Accent4 2 11 2 15" xfId="21495"/>
    <cellStyle name="20% - Accent4 2 11 2 16" xfId="20011"/>
    <cellStyle name="20% - Accent4 2 11 2 17" xfId="39335"/>
    <cellStyle name="20% - Accent4 2 11 2 2" xfId="1515"/>
    <cellStyle name="20% - Accent4 2 11 2 2 10" xfId="12886"/>
    <cellStyle name="20% - Accent4 2 11 2 2 10 2" xfId="32442"/>
    <cellStyle name="20% - Accent4 2 11 2 2 10 3" xfId="50181"/>
    <cellStyle name="20% - Accent4 2 11 2 2 11" xfId="13392"/>
    <cellStyle name="20% - Accent4 2 11 2 2 11 2" xfId="32825"/>
    <cellStyle name="20% - Accent4 2 11 2 2 12" xfId="18672"/>
    <cellStyle name="20% - Accent4 2 11 2 2 12 2" xfId="37996"/>
    <cellStyle name="20% - Accent4 2 11 2 2 13" xfId="21640"/>
    <cellStyle name="20% - Accent4 2 11 2 2 14" xfId="20156"/>
    <cellStyle name="20% - Accent4 2 11 2 2 15" xfId="39480"/>
    <cellStyle name="20% - Accent4 2 11 2 2 2" xfId="1808"/>
    <cellStyle name="20% - Accent4 2 11 2 2 2 10" xfId="39771"/>
    <cellStyle name="20% - Accent4 2 11 2 2 2 2" xfId="2554"/>
    <cellStyle name="20% - Accent4 2 11 2 2 2 2 2" xfId="4577"/>
    <cellStyle name="20% - Accent4 2 11 2 2 2 2 2 2" xfId="9964"/>
    <cellStyle name="20% - Accent4 2 11 2 2 2 2 2 2 2" xfId="29522"/>
    <cellStyle name="20% - Accent4 2 11 2 2 2 2 2 2 3" xfId="47336"/>
    <cellStyle name="20% - Accent4 2 11 2 2 2 2 2 3" xfId="16083"/>
    <cellStyle name="20% - Accent4 2 11 2 2 2 2 2 3 2" xfId="35474"/>
    <cellStyle name="20% - Accent4 2 11 2 2 2 2 2 4" xfId="24291"/>
    <cellStyle name="20% - Accent4 2 11 2 2 2 2 2 5" xfId="42121"/>
    <cellStyle name="20% - Accent4 2 11 2 2 2 2 3" xfId="8349"/>
    <cellStyle name="20% - Accent4 2 11 2 2 2 2 3 2" xfId="27909"/>
    <cellStyle name="20% - Accent4 2 11 2 2 2 2 3 3" xfId="45728"/>
    <cellStyle name="20% - Accent4 2 11 2 2 2 2 4" xfId="14430"/>
    <cellStyle name="20% - Accent4 2 11 2 2 2 2 4 2" xfId="33858"/>
    <cellStyle name="20% - Accent4 2 11 2 2 2 2 5" xfId="19705"/>
    <cellStyle name="20% - Accent4 2 11 2 2 2 2 5 2" xfId="39029"/>
    <cellStyle name="20% - Accent4 2 11 2 2 2 2 6" xfId="22675"/>
    <cellStyle name="20% - Accent4 2 11 2 2 2 2 7" xfId="21189"/>
    <cellStyle name="20% - Accent4 2 11 2 2 2 2 8" xfId="40513"/>
    <cellStyle name="20% - Accent4 2 11 2 2 2 3" xfId="3847"/>
    <cellStyle name="20% - Accent4 2 11 2 2 2 3 2" xfId="9234"/>
    <cellStyle name="20% - Accent4 2 11 2 2 2 3 2 2" xfId="28792"/>
    <cellStyle name="20% - Accent4 2 11 2 2 2 3 2 3" xfId="46608"/>
    <cellStyle name="20% - Accent4 2 11 2 2 2 3 3" xfId="15353"/>
    <cellStyle name="20% - Accent4 2 11 2 2 2 3 3 2" xfId="34746"/>
    <cellStyle name="20% - Accent4 2 11 2 2 2 3 4" xfId="23563"/>
    <cellStyle name="20% - Accent4 2 11 2 2 2 3 5" xfId="41393"/>
    <cellStyle name="20% - Accent4 2 11 2 2 2 4" xfId="5955"/>
    <cellStyle name="20% - Accent4 2 11 2 2 2 4 2" xfId="11316"/>
    <cellStyle name="20% - Accent4 2 11 2 2 2 4 2 2" xfId="30874"/>
    <cellStyle name="20% - Accent4 2 11 2 2 2 4 2 3" xfId="48660"/>
    <cellStyle name="20% - Accent4 2 11 2 2 2 4 3" xfId="17439"/>
    <cellStyle name="20% - Accent4 2 11 2 2 2 4 3 2" xfId="36798"/>
    <cellStyle name="20% - Accent4 2 11 2 2 2 4 4" xfId="25615"/>
    <cellStyle name="20% - Accent4 2 11 2 2 2 4 5" xfId="43445"/>
    <cellStyle name="20% - Accent4 2 11 2 2 2 5" xfId="7603"/>
    <cellStyle name="20% - Accent4 2 11 2 2 2 5 2" xfId="27163"/>
    <cellStyle name="20% - Accent4 2 11 2 2 2 5 3" xfId="44986"/>
    <cellStyle name="20% - Accent4 2 11 2 2 2 6" xfId="13684"/>
    <cellStyle name="20% - Accent4 2 11 2 2 2 6 2" xfId="33116"/>
    <cellStyle name="20% - Accent4 2 11 2 2 2 7" xfId="18963"/>
    <cellStyle name="20% - Accent4 2 11 2 2 2 7 2" xfId="38287"/>
    <cellStyle name="20% - Accent4 2 11 2 2 2 8" xfId="21931"/>
    <cellStyle name="20% - Accent4 2 11 2 2 2 9" xfId="20447"/>
    <cellStyle name="20% - Accent4 2 11 2 2 3" xfId="2262"/>
    <cellStyle name="20% - Accent4 2 11 2 2 3 2" xfId="4298"/>
    <cellStyle name="20% - Accent4 2 11 2 2 3 2 2" xfId="9685"/>
    <cellStyle name="20% - Accent4 2 11 2 2 3 2 2 2" xfId="29243"/>
    <cellStyle name="20% - Accent4 2 11 2 2 3 2 2 3" xfId="47058"/>
    <cellStyle name="20% - Accent4 2 11 2 2 3 2 3" xfId="15804"/>
    <cellStyle name="20% - Accent4 2 11 2 2 3 2 3 2" xfId="35196"/>
    <cellStyle name="20% - Accent4 2 11 2 2 3 2 4" xfId="24013"/>
    <cellStyle name="20% - Accent4 2 11 2 2 3 2 5" xfId="41843"/>
    <cellStyle name="20% - Accent4 2 11 2 2 3 3" xfId="8057"/>
    <cellStyle name="20% - Accent4 2 11 2 2 3 3 2" xfId="27617"/>
    <cellStyle name="20% - Accent4 2 11 2 2 3 3 3" xfId="45437"/>
    <cellStyle name="20% - Accent4 2 11 2 2 3 4" xfId="14138"/>
    <cellStyle name="20% - Accent4 2 11 2 2 3 4 2" xfId="33567"/>
    <cellStyle name="20% - Accent4 2 11 2 2 3 5" xfId="19414"/>
    <cellStyle name="20% - Accent4 2 11 2 2 3 5 2" xfId="38738"/>
    <cellStyle name="20% - Accent4 2 11 2 2 3 6" xfId="22383"/>
    <cellStyle name="20% - Accent4 2 11 2 2 3 7" xfId="20898"/>
    <cellStyle name="20% - Accent4 2 11 2 2 3 8" xfId="40222"/>
    <cellStyle name="20% - Accent4 2 11 2 2 4" xfId="3435"/>
    <cellStyle name="20% - Accent4 2 11 2 2 4 2" xfId="8927"/>
    <cellStyle name="20% - Accent4 2 11 2 2 4 2 2" xfId="28487"/>
    <cellStyle name="20% - Accent4 2 11 2 2 4 2 3" xfId="46304"/>
    <cellStyle name="20% - Accent4 2 11 2 2 4 3" xfId="15029"/>
    <cellStyle name="20% - Accent4 2 11 2 2 4 3 2" xfId="34442"/>
    <cellStyle name="20% - Accent4 2 11 2 2 4 4" xfId="23259"/>
    <cellStyle name="20% - Accent4 2 11 2 2 4 5" xfId="41089"/>
    <cellStyle name="20% - Accent4 2 11 2 2 5" xfId="5346"/>
    <cellStyle name="20% - Accent4 2 11 2 2 5 2" xfId="10712"/>
    <cellStyle name="20% - Accent4 2 11 2 2 5 2 2" xfId="30270"/>
    <cellStyle name="20% - Accent4 2 11 2 2 5 2 3" xfId="48069"/>
    <cellStyle name="20% - Accent4 2 11 2 2 5 3" xfId="16835"/>
    <cellStyle name="20% - Accent4 2 11 2 2 5 3 2" xfId="36207"/>
    <cellStyle name="20% - Accent4 2 11 2 2 5 4" xfId="25024"/>
    <cellStyle name="20% - Accent4 2 11 2 2 5 5" xfId="42854"/>
    <cellStyle name="20% - Accent4 2 11 2 2 6" xfId="6442"/>
    <cellStyle name="20% - Accent4 2 11 2 2 6 2" xfId="11803"/>
    <cellStyle name="20% - Accent4 2 11 2 2 6 2 2" xfId="31361"/>
    <cellStyle name="20% - Accent4 2 11 2 2 6 2 3" xfId="49146"/>
    <cellStyle name="20% - Accent4 2 11 2 2 6 3" xfId="17926"/>
    <cellStyle name="20% - Accent4 2 11 2 2 6 3 2" xfId="37284"/>
    <cellStyle name="20% - Accent4 2 11 2 2 6 4" xfId="26101"/>
    <cellStyle name="20% - Accent4 2 11 2 2 6 5" xfId="43931"/>
    <cellStyle name="20% - Accent4 2 11 2 2 7" xfId="6846"/>
    <cellStyle name="20% - Accent4 2 11 2 2 7 2" xfId="12207"/>
    <cellStyle name="20% - Accent4 2 11 2 2 7 2 2" xfId="31765"/>
    <cellStyle name="20% - Accent4 2 11 2 2 7 2 3" xfId="49550"/>
    <cellStyle name="20% - Accent4 2 11 2 2 7 3" xfId="18330"/>
    <cellStyle name="20% - Accent4 2 11 2 2 7 3 2" xfId="37688"/>
    <cellStyle name="20% - Accent4 2 11 2 2 7 4" xfId="26505"/>
    <cellStyle name="20% - Accent4 2 11 2 2 7 5" xfId="44335"/>
    <cellStyle name="20% - Accent4 2 11 2 2 8" xfId="7311"/>
    <cellStyle name="20% - Accent4 2 11 2 2 8 2" xfId="26871"/>
    <cellStyle name="20% - Accent4 2 11 2 2 8 3" xfId="44695"/>
    <cellStyle name="20% - Accent4 2 11 2 2 9" xfId="12530"/>
    <cellStyle name="20% - Accent4 2 11 2 2 9 2" xfId="32087"/>
    <cellStyle name="20% - Accent4 2 11 2 2 9 3" xfId="49871"/>
    <cellStyle name="20% - Accent4 2 11 2 3" xfId="1662"/>
    <cellStyle name="20% - Accent4 2 11 2 3 10" xfId="39626"/>
    <cellStyle name="20% - Accent4 2 11 2 3 2" xfId="2408"/>
    <cellStyle name="20% - Accent4 2 11 2 3 2 2" xfId="4431"/>
    <cellStyle name="20% - Accent4 2 11 2 3 2 2 2" xfId="9818"/>
    <cellStyle name="20% - Accent4 2 11 2 3 2 2 2 2" xfId="29376"/>
    <cellStyle name="20% - Accent4 2 11 2 3 2 2 2 3" xfId="47191"/>
    <cellStyle name="20% - Accent4 2 11 2 3 2 2 3" xfId="15937"/>
    <cellStyle name="20% - Accent4 2 11 2 3 2 2 3 2" xfId="35329"/>
    <cellStyle name="20% - Accent4 2 11 2 3 2 2 4" xfId="24146"/>
    <cellStyle name="20% - Accent4 2 11 2 3 2 2 5" xfId="41976"/>
    <cellStyle name="20% - Accent4 2 11 2 3 2 3" xfId="5743"/>
    <cellStyle name="20% - Accent4 2 11 2 3 2 3 2" xfId="11104"/>
    <cellStyle name="20% - Accent4 2 11 2 3 2 3 2 2" xfId="30662"/>
    <cellStyle name="20% - Accent4 2 11 2 3 2 3 2 3" xfId="48448"/>
    <cellStyle name="20% - Accent4 2 11 2 3 2 3 3" xfId="17227"/>
    <cellStyle name="20% - Accent4 2 11 2 3 2 3 3 2" xfId="36586"/>
    <cellStyle name="20% - Accent4 2 11 2 3 2 3 4" xfId="25403"/>
    <cellStyle name="20% - Accent4 2 11 2 3 2 3 5" xfId="43233"/>
    <cellStyle name="20% - Accent4 2 11 2 3 2 4" xfId="8203"/>
    <cellStyle name="20% - Accent4 2 11 2 3 2 4 2" xfId="27763"/>
    <cellStyle name="20% - Accent4 2 11 2 3 2 4 3" xfId="45583"/>
    <cellStyle name="20% - Accent4 2 11 2 3 2 5" xfId="14284"/>
    <cellStyle name="20% - Accent4 2 11 2 3 2 5 2" xfId="33713"/>
    <cellStyle name="20% - Accent4 2 11 2 3 2 6" xfId="19560"/>
    <cellStyle name="20% - Accent4 2 11 2 3 2 6 2" xfId="38884"/>
    <cellStyle name="20% - Accent4 2 11 2 3 2 7" xfId="22529"/>
    <cellStyle name="20% - Accent4 2 11 2 3 2 8" xfId="21044"/>
    <cellStyle name="20% - Accent4 2 11 2 3 2 9" xfId="40368"/>
    <cellStyle name="20% - Accent4 2 11 2 3 3" xfId="3704"/>
    <cellStyle name="20% - Accent4 2 11 2 3 3 2" xfId="9091"/>
    <cellStyle name="20% - Accent4 2 11 2 3 3 2 2" xfId="28649"/>
    <cellStyle name="20% - Accent4 2 11 2 3 3 2 3" xfId="46465"/>
    <cellStyle name="20% - Accent4 2 11 2 3 3 3" xfId="15210"/>
    <cellStyle name="20% - Accent4 2 11 2 3 3 3 2" xfId="34603"/>
    <cellStyle name="20% - Accent4 2 11 2 3 3 4" xfId="23420"/>
    <cellStyle name="20% - Accent4 2 11 2 3 3 5" xfId="41250"/>
    <cellStyle name="20% - Accent4 2 11 2 3 4" xfId="5119"/>
    <cellStyle name="20% - Accent4 2 11 2 3 4 2" xfId="10486"/>
    <cellStyle name="20% - Accent4 2 11 2 3 4 2 2" xfId="30044"/>
    <cellStyle name="20% - Accent4 2 11 2 3 4 2 3" xfId="47857"/>
    <cellStyle name="20% - Accent4 2 11 2 3 4 3" xfId="16609"/>
    <cellStyle name="20% - Accent4 2 11 2 3 4 3 2" xfId="35995"/>
    <cellStyle name="20% - Accent4 2 11 2 3 4 4" xfId="24812"/>
    <cellStyle name="20% - Accent4 2 11 2 3 4 5" xfId="42642"/>
    <cellStyle name="20% - Accent4 2 11 2 3 5" xfId="7457"/>
    <cellStyle name="20% - Accent4 2 11 2 3 5 2" xfId="27017"/>
    <cellStyle name="20% - Accent4 2 11 2 3 5 3" xfId="44841"/>
    <cellStyle name="20% - Accent4 2 11 2 3 6" xfId="13538"/>
    <cellStyle name="20% - Accent4 2 11 2 3 6 2" xfId="32971"/>
    <cellStyle name="20% - Accent4 2 11 2 3 7" xfId="18818"/>
    <cellStyle name="20% - Accent4 2 11 2 3 7 2" xfId="38142"/>
    <cellStyle name="20% - Accent4 2 11 2 3 8" xfId="21786"/>
    <cellStyle name="20% - Accent4 2 11 2 3 9" xfId="20302"/>
    <cellStyle name="20% - Accent4 2 11 2 4" xfId="1970"/>
    <cellStyle name="20% - Accent4 2 11 2 4 10" xfId="39932"/>
    <cellStyle name="20% - Accent4 2 11 2 4 2" xfId="2715"/>
    <cellStyle name="20% - Accent4 2 11 2 4 2 2" xfId="4737"/>
    <cellStyle name="20% - Accent4 2 11 2 4 2 2 2" xfId="10124"/>
    <cellStyle name="20% - Accent4 2 11 2 4 2 2 2 2" xfId="29682"/>
    <cellStyle name="20% - Accent4 2 11 2 4 2 2 2 3" xfId="47496"/>
    <cellStyle name="20% - Accent4 2 11 2 4 2 2 3" xfId="16243"/>
    <cellStyle name="20% - Accent4 2 11 2 4 2 2 3 2" xfId="35634"/>
    <cellStyle name="20% - Accent4 2 11 2 4 2 2 4" xfId="24451"/>
    <cellStyle name="20% - Accent4 2 11 2 4 2 2 5" xfId="42281"/>
    <cellStyle name="20% - Accent4 2 11 2 4 2 3" xfId="8510"/>
    <cellStyle name="20% - Accent4 2 11 2 4 2 3 2" xfId="28070"/>
    <cellStyle name="20% - Accent4 2 11 2 4 2 3 3" xfId="45889"/>
    <cellStyle name="20% - Accent4 2 11 2 4 2 4" xfId="14591"/>
    <cellStyle name="20% - Accent4 2 11 2 4 2 4 2" xfId="34019"/>
    <cellStyle name="20% - Accent4 2 11 2 4 2 5" xfId="19866"/>
    <cellStyle name="20% - Accent4 2 11 2 4 2 5 2" xfId="39190"/>
    <cellStyle name="20% - Accent4 2 11 2 4 2 6" xfId="22836"/>
    <cellStyle name="20% - Accent4 2 11 2 4 2 7" xfId="21350"/>
    <cellStyle name="20% - Accent4 2 11 2 4 2 8" xfId="40674"/>
    <cellStyle name="20% - Accent4 2 11 2 4 3" xfId="4007"/>
    <cellStyle name="20% - Accent4 2 11 2 4 3 2" xfId="9394"/>
    <cellStyle name="20% - Accent4 2 11 2 4 3 2 2" xfId="28952"/>
    <cellStyle name="20% - Accent4 2 11 2 4 3 2 3" xfId="46768"/>
    <cellStyle name="20% - Accent4 2 11 2 4 3 3" xfId="15513"/>
    <cellStyle name="20% - Accent4 2 11 2 4 3 3 2" xfId="34906"/>
    <cellStyle name="20% - Accent4 2 11 2 4 3 4" xfId="23723"/>
    <cellStyle name="20% - Accent4 2 11 2 4 3 5" xfId="41553"/>
    <cellStyle name="20% - Accent4 2 11 2 4 4" xfId="5553"/>
    <cellStyle name="20% - Accent4 2 11 2 4 4 2" xfId="10914"/>
    <cellStyle name="20% - Accent4 2 11 2 4 4 2 2" xfId="30472"/>
    <cellStyle name="20% - Accent4 2 11 2 4 4 2 3" xfId="48258"/>
    <cellStyle name="20% - Accent4 2 11 2 4 4 3" xfId="17037"/>
    <cellStyle name="20% - Accent4 2 11 2 4 4 3 2" xfId="36396"/>
    <cellStyle name="20% - Accent4 2 11 2 4 4 4" xfId="25213"/>
    <cellStyle name="20% - Accent4 2 11 2 4 4 5" xfId="43043"/>
    <cellStyle name="20% - Accent4 2 11 2 4 5" xfId="7765"/>
    <cellStyle name="20% - Accent4 2 11 2 4 5 2" xfId="27325"/>
    <cellStyle name="20% - Accent4 2 11 2 4 5 3" xfId="45147"/>
    <cellStyle name="20% - Accent4 2 11 2 4 6" xfId="13846"/>
    <cellStyle name="20% - Accent4 2 11 2 4 6 2" xfId="33277"/>
    <cellStyle name="20% - Accent4 2 11 2 4 7" xfId="19124"/>
    <cellStyle name="20% - Accent4 2 11 2 4 7 2" xfId="38448"/>
    <cellStyle name="20% - Accent4 2 11 2 4 8" xfId="22092"/>
    <cellStyle name="20% - Accent4 2 11 2 4 9" xfId="20608"/>
    <cellStyle name="20% - Accent4 2 11 2 5" xfId="2116"/>
    <cellStyle name="20% - Accent4 2 11 2 5 2" xfId="4152"/>
    <cellStyle name="20% - Accent4 2 11 2 5 2 2" xfId="9539"/>
    <cellStyle name="20% - Accent4 2 11 2 5 2 2 2" xfId="29097"/>
    <cellStyle name="20% - Accent4 2 11 2 5 2 2 3" xfId="46913"/>
    <cellStyle name="20% - Accent4 2 11 2 5 2 3" xfId="15658"/>
    <cellStyle name="20% - Accent4 2 11 2 5 2 3 2" xfId="35051"/>
    <cellStyle name="20% - Accent4 2 11 2 5 2 4" xfId="23868"/>
    <cellStyle name="20% - Accent4 2 11 2 5 2 5" xfId="41698"/>
    <cellStyle name="20% - Accent4 2 11 2 5 3" xfId="7911"/>
    <cellStyle name="20% - Accent4 2 11 2 5 3 2" xfId="27471"/>
    <cellStyle name="20% - Accent4 2 11 2 5 3 3" xfId="45292"/>
    <cellStyle name="20% - Accent4 2 11 2 5 4" xfId="13992"/>
    <cellStyle name="20% - Accent4 2 11 2 5 4 2" xfId="33422"/>
    <cellStyle name="20% - Accent4 2 11 2 5 5" xfId="19269"/>
    <cellStyle name="20% - Accent4 2 11 2 5 5 2" xfId="38593"/>
    <cellStyle name="20% - Accent4 2 11 2 5 6" xfId="22237"/>
    <cellStyle name="20% - Accent4 2 11 2 5 7" xfId="20753"/>
    <cellStyle name="20% - Accent4 2 11 2 5 8" xfId="40077"/>
    <cellStyle name="20% - Accent4 2 11 2 6" xfId="3144"/>
    <cellStyle name="20% - Accent4 2 11 2 6 2" xfId="8724"/>
    <cellStyle name="20% - Accent4 2 11 2 6 2 2" xfId="28284"/>
    <cellStyle name="20% - Accent4 2 11 2 6 2 3" xfId="46101"/>
    <cellStyle name="20% - Accent4 2 11 2 6 3" xfId="14815"/>
    <cellStyle name="20% - Accent4 2 11 2 6 3 2" xfId="34235"/>
    <cellStyle name="20% - Accent4 2 11 2 6 4" xfId="23052"/>
    <cellStyle name="20% - Accent4 2 11 2 6 5" xfId="40886"/>
    <cellStyle name="20% - Accent4 2 11 2 7" xfId="4912"/>
    <cellStyle name="20% - Accent4 2 11 2 7 2" xfId="10296"/>
    <cellStyle name="20% - Accent4 2 11 2 7 2 2" xfId="29854"/>
    <cellStyle name="20% - Accent4 2 11 2 7 2 3" xfId="47667"/>
    <cellStyle name="20% - Accent4 2 11 2 7 3" xfId="16418"/>
    <cellStyle name="20% - Accent4 2 11 2 7 3 2" xfId="35805"/>
    <cellStyle name="20% - Accent4 2 11 2 7 4" xfId="24622"/>
    <cellStyle name="20% - Accent4 2 11 2 7 5" xfId="42452"/>
    <cellStyle name="20% - Accent4 2 11 2 8" xfId="6239"/>
    <cellStyle name="20% - Accent4 2 11 2 8 2" xfId="11600"/>
    <cellStyle name="20% - Accent4 2 11 2 8 2 2" xfId="31158"/>
    <cellStyle name="20% - Accent4 2 11 2 8 2 3" xfId="48943"/>
    <cellStyle name="20% - Accent4 2 11 2 8 3" xfId="17723"/>
    <cellStyle name="20% - Accent4 2 11 2 8 3 2" xfId="37081"/>
    <cellStyle name="20% - Accent4 2 11 2 8 4" xfId="25898"/>
    <cellStyle name="20% - Accent4 2 11 2 8 5" xfId="43728"/>
    <cellStyle name="20% - Accent4 2 11 2 9" xfId="6643"/>
    <cellStyle name="20% - Accent4 2 11 2 9 2" xfId="12004"/>
    <cellStyle name="20% - Accent4 2 11 2 9 2 2" xfId="31562"/>
    <cellStyle name="20% - Accent4 2 11 2 9 2 3" xfId="49347"/>
    <cellStyle name="20% - Accent4 2 11 2 9 3" xfId="18127"/>
    <cellStyle name="20% - Accent4 2 11 2 9 3 2" xfId="37485"/>
    <cellStyle name="20% - Accent4 2 11 2 9 4" xfId="26302"/>
    <cellStyle name="20% - Accent4 2 11 2 9 5" xfId="44132"/>
    <cellStyle name="20% - Accent4 2 11 3" xfId="1451"/>
    <cellStyle name="20% - Accent4 2 11 3 10" xfId="12828"/>
    <cellStyle name="20% - Accent4 2 11 3 10 2" xfId="32384"/>
    <cellStyle name="20% - Accent4 2 11 3 10 3" xfId="50123"/>
    <cellStyle name="20% - Accent4 2 11 3 11" xfId="13330"/>
    <cellStyle name="20% - Accent4 2 11 3 11 2" xfId="32767"/>
    <cellStyle name="20% - Accent4 2 11 3 12" xfId="18612"/>
    <cellStyle name="20% - Accent4 2 11 3 12 2" xfId="37938"/>
    <cellStyle name="20% - Accent4 2 11 3 13" xfId="21582"/>
    <cellStyle name="20% - Accent4 2 11 3 14" xfId="20098"/>
    <cellStyle name="20% - Accent4 2 11 3 15" xfId="39422"/>
    <cellStyle name="20% - Accent4 2 11 3 2" xfId="1749"/>
    <cellStyle name="20% - Accent4 2 11 3 2 10" xfId="39713"/>
    <cellStyle name="20% - Accent4 2 11 3 2 2" xfId="2495"/>
    <cellStyle name="20% - Accent4 2 11 3 2 2 2" xfId="4518"/>
    <cellStyle name="20% - Accent4 2 11 3 2 2 2 2" xfId="9905"/>
    <cellStyle name="20% - Accent4 2 11 3 2 2 2 2 2" xfId="29463"/>
    <cellStyle name="20% - Accent4 2 11 3 2 2 2 2 3" xfId="47278"/>
    <cellStyle name="20% - Accent4 2 11 3 2 2 2 3" xfId="16024"/>
    <cellStyle name="20% - Accent4 2 11 3 2 2 2 3 2" xfId="35416"/>
    <cellStyle name="20% - Accent4 2 11 3 2 2 2 4" xfId="24233"/>
    <cellStyle name="20% - Accent4 2 11 3 2 2 2 5" xfId="42063"/>
    <cellStyle name="20% - Accent4 2 11 3 2 2 3" xfId="8290"/>
    <cellStyle name="20% - Accent4 2 11 3 2 2 3 2" xfId="27850"/>
    <cellStyle name="20% - Accent4 2 11 3 2 2 3 3" xfId="45670"/>
    <cellStyle name="20% - Accent4 2 11 3 2 2 4" xfId="14371"/>
    <cellStyle name="20% - Accent4 2 11 3 2 2 4 2" xfId="33800"/>
    <cellStyle name="20% - Accent4 2 11 3 2 2 5" xfId="19647"/>
    <cellStyle name="20% - Accent4 2 11 3 2 2 5 2" xfId="38971"/>
    <cellStyle name="20% - Accent4 2 11 3 2 2 6" xfId="22616"/>
    <cellStyle name="20% - Accent4 2 11 3 2 2 7" xfId="21131"/>
    <cellStyle name="20% - Accent4 2 11 3 2 2 8" xfId="40455"/>
    <cellStyle name="20% - Accent4 2 11 3 2 3" xfId="3789"/>
    <cellStyle name="20% - Accent4 2 11 3 2 3 2" xfId="9176"/>
    <cellStyle name="20% - Accent4 2 11 3 2 3 2 2" xfId="28734"/>
    <cellStyle name="20% - Accent4 2 11 3 2 3 2 3" xfId="46550"/>
    <cellStyle name="20% - Accent4 2 11 3 2 3 3" xfId="15295"/>
    <cellStyle name="20% - Accent4 2 11 3 2 3 3 2" xfId="34688"/>
    <cellStyle name="20% - Accent4 2 11 3 2 3 4" xfId="23505"/>
    <cellStyle name="20% - Accent4 2 11 3 2 3 5" xfId="41335"/>
    <cellStyle name="20% - Accent4 2 11 3 2 4" xfId="5897"/>
    <cellStyle name="20% - Accent4 2 11 3 2 4 2" xfId="11258"/>
    <cellStyle name="20% - Accent4 2 11 3 2 4 2 2" xfId="30816"/>
    <cellStyle name="20% - Accent4 2 11 3 2 4 2 3" xfId="48602"/>
    <cellStyle name="20% - Accent4 2 11 3 2 4 3" xfId="17381"/>
    <cellStyle name="20% - Accent4 2 11 3 2 4 3 2" xfId="36740"/>
    <cellStyle name="20% - Accent4 2 11 3 2 4 4" xfId="25557"/>
    <cellStyle name="20% - Accent4 2 11 3 2 4 5" xfId="43387"/>
    <cellStyle name="20% - Accent4 2 11 3 2 5" xfId="7544"/>
    <cellStyle name="20% - Accent4 2 11 3 2 5 2" xfId="27104"/>
    <cellStyle name="20% - Accent4 2 11 3 2 5 3" xfId="44928"/>
    <cellStyle name="20% - Accent4 2 11 3 2 6" xfId="13625"/>
    <cellStyle name="20% - Accent4 2 11 3 2 6 2" xfId="33058"/>
    <cellStyle name="20% - Accent4 2 11 3 2 7" xfId="18905"/>
    <cellStyle name="20% - Accent4 2 11 3 2 7 2" xfId="38229"/>
    <cellStyle name="20% - Accent4 2 11 3 2 8" xfId="21873"/>
    <cellStyle name="20% - Accent4 2 11 3 2 9" xfId="20389"/>
    <cellStyle name="20% - Accent4 2 11 3 3" xfId="2203"/>
    <cellStyle name="20% - Accent4 2 11 3 3 2" xfId="4239"/>
    <cellStyle name="20% - Accent4 2 11 3 3 2 2" xfId="9626"/>
    <cellStyle name="20% - Accent4 2 11 3 3 2 2 2" xfId="29184"/>
    <cellStyle name="20% - Accent4 2 11 3 3 2 2 3" xfId="47000"/>
    <cellStyle name="20% - Accent4 2 11 3 3 2 3" xfId="15745"/>
    <cellStyle name="20% - Accent4 2 11 3 3 2 3 2" xfId="35138"/>
    <cellStyle name="20% - Accent4 2 11 3 3 2 4" xfId="23955"/>
    <cellStyle name="20% - Accent4 2 11 3 3 2 5" xfId="41785"/>
    <cellStyle name="20% - Accent4 2 11 3 3 3" xfId="7998"/>
    <cellStyle name="20% - Accent4 2 11 3 3 3 2" xfId="27558"/>
    <cellStyle name="20% - Accent4 2 11 3 3 3 3" xfId="45379"/>
    <cellStyle name="20% - Accent4 2 11 3 3 4" xfId="14079"/>
    <cellStyle name="20% - Accent4 2 11 3 3 4 2" xfId="33509"/>
    <cellStyle name="20% - Accent4 2 11 3 3 5" xfId="19356"/>
    <cellStyle name="20% - Accent4 2 11 3 3 5 2" xfId="38680"/>
    <cellStyle name="20% - Accent4 2 11 3 3 6" xfId="22324"/>
    <cellStyle name="20% - Accent4 2 11 3 3 7" xfId="20840"/>
    <cellStyle name="20% - Accent4 2 11 3 3 8" xfId="40164"/>
    <cellStyle name="20% - Accent4 2 11 3 4" xfId="3377"/>
    <cellStyle name="20% - Accent4 2 11 3 4 2" xfId="8869"/>
    <cellStyle name="20% - Accent4 2 11 3 4 2 2" xfId="28429"/>
    <cellStyle name="20% - Accent4 2 11 3 4 2 3" xfId="46246"/>
    <cellStyle name="20% - Accent4 2 11 3 4 3" xfId="14971"/>
    <cellStyle name="20% - Accent4 2 11 3 4 3 2" xfId="34384"/>
    <cellStyle name="20% - Accent4 2 11 3 4 4" xfId="23201"/>
    <cellStyle name="20% - Accent4 2 11 3 4 5" xfId="41031"/>
    <cellStyle name="20% - Accent4 2 11 3 5" xfId="5288"/>
    <cellStyle name="20% - Accent4 2 11 3 5 2" xfId="10654"/>
    <cellStyle name="20% - Accent4 2 11 3 5 2 2" xfId="30212"/>
    <cellStyle name="20% - Accent4 2 11 3 5 2 3" xfId="48011"/>
    <cellStyle name="20% - Accent4 2 11 3 5 3" xfId="16777"/>
    <cellStyle name="20% - Accent4 2 11 3 5 3 2" xfId="36149"/>
    <cellStyle name="20% - Accent4 2 11 3 5 4" xfId="24966"/>
    <cellStyle name="20% - Accent4 2 11 3 5 5" xfId="42796"/>
    <cellStyle name="20% - Accent4 2 11 3 6" xfId="6384"/>
    <cellStyle name="20% - Accent4 2 11 3 6 2" xfId="11745"/>
    <cellStyle name="20% - Accent4 2 11 3 6 2 2" xfId="31303"/>
    <cellStyle name="20% - Accent4 2 11 3 6 2 3" xfId="49088"/>
    <cellStyle name="20% - Accent4 2 11 3 6 3" xfId="17868"/>
    <cellStyle name="20% - Accent4 2 11 3 6 3 2" xfId="37226"/>
    <cellStyle name="20% - Accent4 2 11 3 6 4" xfId="26043"/>
    <cellStyle name="20% - Accent4 2 11 3 6 5" xfId="43873"/>
    <cellStyle name="20% - Accent4 2 11 3 7" xfId="6788"/>
    <cellStyle name="20% - Accent4 2 11 3 7 2" xfId="12149"/>
    <cellStyle name="20% - Accent4 2 11 3 7 2 2" xfId="31707"/>
    <cellStyle name="20% - Accent4 2 11 3 7 2 3" xfId="49492"/>
    <cellStyle name="20% - Accent4 2 11 3 7 3" xfId="18272"/>
    <cellStyle name="20% - Accent4 2 11 3 7 3 2" xfId="37630"/>
    <cellStyle name="20% - Accent4 2 11 3 7 4" xfId="26447"/>
    <cellStyle name="20% - Accent4 2 11 3 7 5" xfId="44277"/>
    <cellStyle name="20% - Accent4 2 11 3 8" xfId="7252"/>
    <cellStyle name="20% - Accent4 2 11 3 8 2" xfId="26812"/>
    <cellStyle name="20% - Accent4 2 11 3 8 3" xfId="44637"/>
    <cellStyle name="20% - Accent4 2 11 3 9" xfId="12472"/>
    <cellStyle name="20% - Accent4 2 11 3 9 2" xfId="32029"/>
    <cellStyle name="20% - Accent4 2 11 3 9 3" xfId="49813"/>
    <cellStyle name="20% - Accent4 2 11 4" xfId="1604"/>
    <cellStyle name="20% - Accent4 2 11 4 10" xfId="39568"/>
    <cellStyle name="20% - Accent4 2 11 4 2" xfId="2350"/>
    <cellStyle name="20% - Accent4 2 11 4 2 2" xfId="4373"/>
    <cellStyle name="20% - Accent4 2 11 4 2 2 2" xfId="9760"/>
    <cellStyle name="20% - Accent4 2 11 4 2 2 2 2" xfId="29318"/>
    <cellStyle name="20% - Accent4 2 11 4 2 2 2 3" xfId="47133"/>
    <cellStyle name="20% - Accent4 2 11 4 2 2 3" xfId="15879"/>
    <cellStyle name="20% - Accent4 2 11 4 2 2 3 2" xfId="35271"/>
    <cellStyle name="20% - Accent4 2 11 4 2 2 4" xfId="24088"/>
    <cellStyle name="20% - Accent4 2 11 4 2 2 5" xfId="41918"/>
    <cellStyle name="20% - Accent4 2 11 4 2 3" xfId="5685"/>
    <cellStyle name="20% - Accent4 2 11 4 2 3 2" xfId="11046"/>
    <cellStyle name="20% - Accent4 2 11 4 2 3 2 2" xfId="30604"/>
    <cellStyle name="20% - Accent4 2 11 4 2 3 2 3" xfId="48390"/>
    <cellStyle name="20% - Accent4 2 11 4 2 3 3" xfId="17169"/>
    <cellStyle name="20% - Accent4 2 11 4 2 3 3 2" xfId="36528"/>
    <cellStyle name="20% - Accent4 2 11 4 2 3 4" xfId="25345"/>
    <cellStyle name="20% - Accent4 2 11 4 2 3 5" xfId="43175"/>
    <cellStyle name="20% - Accent4 2 11 4 2 4" xfId="8145"/>
    <cellStyle name="20% - Accent4 2 11 4 2 4 2" xfId="27705"/>
    <cellStyle name="20% - Accent4 2 11 4 2 4 3" xfId="45525"/>
    <cellStyle name="20% - Accent4 2 11 4 2 5" xfId="14226"/>
    <cellStyle name="20% - Accent4 2 11 4 2 5 2" xfId="33655"/>
    <cellStyle name="20% - Accent4 2 11 4 2 6" xfId="19502"/>
    <cellStyle name="20% - Accent4 2 11 4 2 6 2" xfId="38826"/>
    <cellStyle name="20% - Accent4 2 11 4 2 7" xfId="22471"/>
    <cellStyle name="20% - Accent4 2 11 4 2 8" xfId="20986"/>
    <cellStyle name="20% - Accent4 2 11 4 2 9" xfId="40310"/>
    <cellStyle name="20% - Accent4 2 11 4 3" xfId="3646"/>
    <cellStyle name="20% - Accent4 2 11 4 3 2" xfId="9033"/>
    <cellStyle name="20% - Accent4 2 11 4 3 2 2" xfId="28591"/>
    <cellStyle name="20% - Accent4 2 11 4 3 2 3" xfId="46407"/>
    <cellStyle name="20% - Accent4 2 11 4 3 3" xfId="15152"/>
    <cellStyle name="20% - Accent4 2 11 4 3 3 2" xfId="34545"/>
    <cellStyle name="20% - Accent4 2 11 4 3 4" xfId="23362"/>
    <cellStyle name="20% - Accent4 2 11 4 3 5" xfId="41192"/>
    <cellStyle name="20% - Accent4 2 11 4 4" xfId="5061"/>
    <cellStyle name="20% - Accent4 2 11 4 4 2" xfId="10428"/>
    <cellStyle name="20% - Accent4 2 11 4 4 2 2" xfId="29986"/>
    <cellStyle name="20% - Accent4 2 11 4 4 2 3" xfId="47799"/>
    <cellStyle name="20% - Accent4 2 11 4 4 3" xfId="16551"/>
    <cellStyle name="20% - Accent4 2 11 4 4 3 2" xfId="35937"/>
    <cellStyle name="20% - Accent4 2 11 4 4 4" xfId="24754"/>
    <cellStyle name="20% - Accent4 2 11 4 4 5" xfId="42584"/>
    <cellStyle name="20% - Accent4 2 11 4 5" xfId="7399"/>
    <cellStyle name="20% - Accent4 2 11 4 5 2" xfId="26959"/>
    <cellStyle name="20% - Accent4 2 11 4 5 3" xfId="44783"/>
    <cellStyle name="20% - Accent4 2 11 4 6" xfId="13480"/>
    <cellStyle name="20% - Accent4 2 11 4 6 2" xfId="32913"/>
    <cellStyle name="20% - Accent4 2 11 4 7" xfId="18760"/>
    <cellStyle name="20% - Accent4 2 11 4 7 2" xfId="38084"/>
    <cellStyle name="20% - Accent4 2 11 4 8" xfId="21728"/>
    <cellStyle name="20% - Accent4 2 11 4 9" xfId="20244"/>
    <cellStyle name="20% - Accent4 2 11 5" xfId="1911"/>
    <cellStyle name="20% - Accent4 2 11 5 10" xfId="39874"/>
    <cellStyle name="20% - Accent4 2 11 5 2" xfId="2657"/>
    <cellStyle name="20% - Accent4 2 11 5 2 2" xfId="4679"/>
    <cellStyle name="20% - Accent4 2 11 5 2 2 2" xfId="10066"/>
    <cellStyle name="20% - Accent4 2 11 5 2 2 2 2" xfId="29624"/>
    <cellStyle name="20% - Accent4 2 11 5 2 2 2 3" xfId="47438"/>
    <cellStyle name="20% - Accent4 2 11 5 2 2 3" xfId="16185"/>
    <cellStyle name="20% - Accent4 2 11 5 2 2 3 2" xfId="35576"/>
    <cellStyle name="20% - Accent4 2 11 5 2 2 4" xfId="24393"/>
    <cellStyle name="20% - Accent4 2 11 5 2 2 5" xfId="42223"/>
    <cellStyle name="20% - Accent4 2 11 5 2 3" xfId="8452"/>
    <cellStyle name="20% - Accent4 2 11 5 2 3 2" xfId="28012"/>
    <cellStyle name="20% - Accent4 2 11 5 2 3 3" xfId="45831"/>
    <cellStyle name="20% - Accent4 2 11 5 2 4" xfId="14533"/>
    <cellStyle name="20% - Accent4 2 11 5 2 4 2" xfId="33961"/>
    <cellStyle name="20% - Accent4 2 11 5 2 5" xfId="19808"/>
    <cellStyle name="20% - Accent4 2 11 5 2 5 2" xfId="39132"/>
    <cellStyle name="20% - Accent4 2 11 5 2 6" xfId="22778"/>
    <cellStyle name="20% - Accent4 2 11 5 2 7" xfId="21292"/>
    <cellStyle name="20% - Accent4 2 11 5 2 8" xfId="40616"/>
    <cellStyle name="20% - Accent4 2 11 5 3" xfId="3949"/>
    <cellStyle name="20% - Accent4 2 11 5 3 2" xfId="9336"/>
    <cellStyle name="20% - Accent4 2 11 5 3 2 2" xfId="28894"/>
    <cellStyle name="20% - Accent4 2 11 5 3 2 3" xfId="46710"/>
    <cellStyle name="20% - Accent4 2 11 5 3 3" xfId="15455"/>
    <cellStyle name="20% - Accent4 2 11 5 3 3 2" xfId="34848"/>
    <cellStyle name="20% - Accent4 2 11 5 3 4" xfId="23665"/>
    <cellStyle name="20% - Accent4 2 11 5 3 5" xfId="41495"/>
    <cellStyle name="20% - Accent4 2 11 5 4" xfId="5495"/>
    <cellStyle name="20% - Accent4 2 11 5 4 2" xfId="10856"/>
    <cellStyle name="20% - Accent4 2 11 5 4 2 2" xfId="30414"/>
    <cellStyle name="20% - Accent4 2 11 5 4 2 3" xfId="48200"/>
    <cellStyle name="20% - Accent4 2 11 5 4 3" xfId="16979"/>
    <cellStyle name="20% - Accent4 2 11 5 4 3 2" xfId="36338"/>
    <cellStyle name="20% - Accent4 2 11 5 4 4" xfId="25155"/>
    <cellStyle name="20% - Accent4 2 11 5 4 5" xfId="42985"/>
    <cellStyle name="20% - Accent4 2 11 5 5" xfId="7706"/>
    <cellStyle name="20% - Accent4 2 11 5 5 2" xfId="27266"/>
    <cellStyle name="20% - Accent4 2 11 5 5 3" xfId="45089"/>
    <cellStyle name="20% - Accent4 2 11 5 6" xfId="13787"/>
    <cellStyle name="20% - Accent4 2 11 5 6 2" xfId="33219"/>
    <cellStyle name="20% - Accent4 2 11 5 7" xfId="19066"/>
    <cellStyle name="20% - Accent4 2 11 5 7 2" xfId="38390"/>
    <cellStyle name="20% - Accent4 2 11 5 8" xfId="22034"/>
    <cellStyle name="20% - Accent4 2 11 5 9" xfId="20550"/>
    <cellStyle name="20% - Accent4 2 11 6" xfId="2058"/>
    <cellStyle name="20% - Accent4 2 11 6 2" xfId="4094"/>
    <cellStyle name="20% - Accent4 2 11 6 2 2" xfId="9481"/>
    <cellStyle name="20% - Accent4 2 11 6 2 2 2" xfId="29039"/>
    <cellStyle name="20% - Accent4 2 11 6 2 2 3" xfId="46855"/>
    <cellStyle name="20% - Accent4 2 11 6 2 3" xfId="15600"/>
    <cellStyle name="20% - Accent4 2 11 6 2 3 2" xfId="34993"/>
    <cellStyle name="20% - Accent4 2 11 6 2 4" xfId="23810"/>
    <cellStyle name="20% - Accent4 2 11 6 2 5" xfId="41640"/>
    <cellStyle name="20% - Accent4 2 11 6 3" xfId="7853"/>
    <cellStyle name="20% - Accent4 2 11 6 3 2" xfId="27413"/>
    <cellStyle name="20% - Accent4 2 11 6 3 3" xfId="45234"/>
    <cellStyle name="20% - Accent4 2 11 6 4" xfId="13934"/>
    <cellStyle name="20% - Accent4 2 11 6 4 2" xfId="33364"/>
    <cellStyle name="20% - Accent4 2 11 6 5" xfId="19211"/>
    <cellStyle name="20% - Accent4 2 11 6 5 2" xfId="38535"/>
    <cellStyle name="20% - Accent4 2 11 6 6" xfId="22179"/>
    <cellStyle name="20% - Accent4 2 11 6 7" xfId="20695"/>
    <cellStyle name="20% - Accent4 2 11 6 8" xfId="40019"/>
    <cellStyle name="20% - Accent4 2 11 7" xfId="3086"/>
    <cellStyle name="20% - Accent4 2 11 7 2" xfId="8666"/>
    <cellStyle name="20% - Accent4 2 11 7 2 2" xfId="28226"/>
    <cellStyle name="20% - Accent4 2 11 7 2 3" xfId="46043"/>
    <cellStyle name="20% - Accent4 2 11 7 3" xfId="14757"/>
    <cellStyle name="20% - Accent4 2 11 7 3 2" xfId="34177"/>
    <cellStyle name="20% - Accent4 2 11 7 4" xfId="22994"/>
    <cellStyle name="20% - Accent4 2 11 7 5" xfId="40828"/>
    <cellStyle name="20% - Accent4 2 11 8" xfId="4852"/>
    <cellStyle name="20% - Accent4 2 11 8 2" xfId="10236"/>
    <cellStyle name="20% - Accent4 2 11 8 2 2" xfId="29794"/>
    <cellStyle name="20% - Accent4 2 11 8 2 3" xfId="47608"/>
    <cellStyle name="20% - Accent4 2 11 8 3" xfId="16358"/>
    <cellStyle name="20% - Accent4 2 11 8 3 2" xfId="35746"/>
    <cellStyle name="20% - Accent4 2 11 8 4" xfId="24563"/>
    <cellStyle name="20% - Accent4 2 11 8 5" xfId="42393"/>
    <cellStyle name="20% - Accent4 2 11 9" xfId="6181"/>
    <cellStyle name="20% - Accent4 2 11 9 2" xfId="11542"/>
    <cellStyle name="20% - Accent4 2 11 9 2 2" xfId="31100"/>
    <cellStyle name="20% - Accent4 2 11 9 2 3" xfId="48885"/>
    <cellStyle name="20% - Accent4 2 11 9 3" xfId="17665"/>
    <cellStyle name="20% - Accent4 2 11 9 3 2" xfId="37023"/>
    <cellStyle name="20% - Accent4 2 11 9 4" xfId="25840"/>
    <cellStyle name="20% - Accent4 2 11 9 5" xfId="43670"/>
    <cellStyle name="20% - Accent4 2 12" xfId="1297"/>
    <cellStyle name="20% - Accent4 2 12 10" xfId="7192"/>
    <cellStyle name="20% - Accent4 2 12 10 2" xfId="26752"/>
    <cellStyle name="20% - Accent4 2 12 10 3" xfId="44577"/>
    <cellStyle name="20% - Accent4 2 12 11" xfId="12400"/>
    <cellStyle name="20% - Accent4 2 12 11 2" xfId="31958"/>
    <cellStyle name="20% - Accent4 2 12 11 3" xfId="49742"/>
    <cellStyle name="20% - Accent4 2 12 12" xfId="12755"/>
    <cellStyle name="20% - Accent4 2 12 12 2" xfId="32311"/>
    <cellStyle name="20% - Accent4 2 12 12 3" xfId="50052"/>
    <cellStyle name="20% - Accent4 2 12 13" xfId="13208"/>
    <cellStyle name="20% - Accent4 2 12 13 2" xfId="32707"/>
    <cellStyle name="20% - Accent4 2 12 14" xfId="18520"/>
    <cellStyle name="20% - Accent4 2 12 14 2" xfId="37878"/>
    <cellStyle name="20% - Accent4 2 12 15" xfId="21522"/>
    <cellStyle name="20% - Accent4 2 12 16" xfId="20038"/>
    <cellStyle name="20% - Accent4 2 12 17" xfId="39362"/>
    <cellStyle name="20% - Accent4 2 12 2" xfId="1542"/>
    <cellStyle name="20% - Accent4 2 12 2 10" xfId="12913"/>
    <cellStyle name="20% - Accent4 2 12 2 10 2" xfId="32469"/>
    <cellStyle name="20% - Accent4 2 12 2 10 3" xfId="50208"/>
    <cellStyle name="20% - Accent4 2 12 2 11" xfId="13419"/>
    <cellStyle name="20% - Accent4 2 12 2 11 2" xfId="32852"/>
    <cellStyle name="20% - Accent4 2 12 2 12" xfId="18699"/>
    <cellStyle name="20% - Accent4 2 12 2 12 2" xfId="38023"/>
    <cellStyle name="20% - Accent4 2 12 2 13" xfId="21667"/>
    <cellStyle name="20% - Accent4 2 12 2 14" xfId="20183"/>
    <cellStyle name="20% - Accent4 2 12 2 15" xfId="39507"/>
    <cellStyle name="20% - Accent4 2 12 2 2" xfId="1835"/>
    <cellStyle name="20% - Accent4 2 12 2 2 10" xfId="39798"/>
    <cellStyle name="20% - Accent4 2 12 2 2 2" xfId="2581"/>
    <cellStyle name="20% - Accent4 2 12 2 2 2 2" xfId="4604"/>
    <cellStyle name="20% - Accent4 2 12 2 2 2 2 2" xfId="9991"/>
    <cellStyle name="20% - Accent4 2 12 2 2 2 2 2 2" xfId="29549"/>
    <cellStyle name="20% - Accent4 2 12 2 2 2 2 2 3" xfId="47363"/>
    <cellStyle name="20% - Accent4 2 12 2 2 2 2 3" xfId="16110"/>
    <cellStyle name="20% - Accent4 2 12 2 2 2 2 3 2" xfId="35501"/>
    <cellStyle name="20% - Accent4 2 12 2 2 2 2 4" xfId="24318"/>
    <cellStyle name="20% - Accent4 2 12 2 2 2 2 5" xfId="42148"/>
    <cellStyle name="20% - Accent4 2 12 2 2 2 3" xfId="8376"/>
    <cellStyle name="20% - Accent4 2 12 2 2 2 3 2" xfId="27936"/>
    <cellStyle name="20% - Accent4 2 12 2 2 2 3 3" xfId="45755"/>
    <cellStyle name="20% - Accent4 2 12 2 2 2 4" xfId="14457"/>
    <cellStyle name="20% - Accent4 2 12 2 2 2 4 2" xfId="33885"/>
    <cellStyle name="20% - Accent4 2 12 2 2 2 5" xfId="19732"/>
    <cellStyle name="20% - Accent4 2 12 2 2 2 5 2" xfId="39056"/>
    <cellStyle name="20% - Accent4 2 12 2 2 2 6" xfId="22702"/>
    <cellStyle name="20% - Accent4 2 12 2 2 2 7" xfId="21216"/>
    <cellStyle name="20% - Accent4 2 12 2 2 2 8" xfId="40540"/>
    <cellStyle name="20% - Accent4 2 12 2 2 3" xfId="3874"/>
    <cellStyle name="20% - Accent4 2 12 2 2 3 2" xfId="9261"/>
    <cellStyle name="20% - Accent4 2 12 2 2 3 2 2" xfId="28819"/>
    <cellStyle name="20% - Accent4 2 12 2 2 3 2 3" xfId="46635"/>
    <cellStyle name="20% - Accent4 2 12 2 2 3 3" xfId="15380"/>
    <cellStyle name="20% - Accent4 2 12 2 2 3 3 2" xfId="34773"/>
    <cellStyle name="20% - Accent4 2 12 2 2 3 4" xfId="23590"/>
    <cellStyle name="20% - Accent4 2 12 2 2 3 5" xfId="41420"/>
    <cellStyle name="20% - Accent4 2 12 2 2 4" xfId="5982"/>
    <cellStyle name="20% - Accent4 2 12 2 2 4 2" xfId="11343"/>
    <cellStyle name="20% - Accent4 2 12 2 2 4 2 2" xfId="30901"/>
    <cellStyle name="20% - Accent4 2 12 2 2 4 2 3" xfId="48687"/>
    <cellStyle name="20% - Accent4 2 12 2 2 4 3" xfId="17466"/>
    <cellStyle name="20% - Accent4 2 12 2 2 4 3 2" xfId="36825"/>
    <cellStyle name="20% - Accent4 2 12 2 2 4 4" xfId="25642"/>
    <cellStyle name="20% - Accent4 2 12 2 2 4 5" xfId="43472"/>
    <cellStyle name="20% - Accent4 2 12 2 2 5" xfId="7630"/>
    <cellStyle name="20% - Accent4 2 12 2 2 5 2" xfId="27190"/>
    <cellStyle name="20% - Accent4 2 12 2 2 5 3" xfId="45013"/>
    <cellStyle name="20% - Accent4 2 12 2 2 6" xfId="13711"/>
    <cellStyle name="20% - Accent4 2 12 2 2 6 2" xfId="33143"/>
    <cellStyle name="20% - Accent4 2 12 2 2 7" xfId="18990"/>
    <cellStyle name="20% - Accent4 2 12 2 2 7 2" xfId="38314"/>
    <cellStyle name="20% - Accent4 2 12 2 2 8" xfId="21958"/>
    <cellStyle name="20% - Accent4 2 12 2 2 9" xfId="20474"/>
    <cellStyle name="20% - Accent4 2 12 2 3" xfId="2289"/>
    <cellStyle name="20% - Accent4 2 12 2 3 2" xfId="4325"/>
    <cellStyle name="20% - Accent4 2 12 2 3 2 2" xfId="9712"/>
    <cellStyle name="20% - Accent4 2 12 2 3 2 2 2" xfId="29270"/>
    <cellStyle name="20% - Accent4 2 12 2 3 2 2 3" xfId="47085"/>
    <cellStyle name="20% - Accent4 2 12 2 3 2 3" xfId="15831"/>
    <cellStyle name="20% - Accent4 2 12 2 3 2 3 2" xfId="35223"/>
    <cellStyle name="20% - Accent4 2 12 2 3 2 4" xfId="24040"/>
    <cellStyle name="20% - Accent4 2 12 2 3 2 5" xfId="41870"/>
    <cellStyle name="20% - Accent4 2 12 2 3 3" xfId="8084"/>
    <cellStyle name="20% - Accent4 2 12 2 3 3 2" xfId="27644"/>
    <cellStyle name="20% - Accent4 2 12 2 3 3 3" xfId="45464"/>
    <cellStyle name="20% - Accent4 2 12 2 3 4" xfId="14165"/>
    <cellStyle name="20% - Accent4 2 12 2 3 4 2" xfId="33594"/>
    <cellStyle name="20% - Accent4 2 12 2 3 5" xfId="19441"/>
    <cellStyle name="20% - Accent4 2 12 2 3 5 2" xfId="38765"/>
    <cellStyle name="20% - Accent4 2 12 2 3 6" xfId="22410"/>
    <cellStyle name="20% - Accent4 2 12 2 3 7" xfId="20925"/>
    <cellStyle name="20% - Accent4 2 12 2 3 8" xfId="40249"/>
    <cellStyle name="20% - Accent4 2 12 2 4" xfId="3462"/>
    <cellStyle name="20% - Accent4 2 12 2 4 2" xfId="8954"/>
    <cellStyle name="20% - Accent4 2 12 2 4 2 2" xfId="28514"/>
    <cellStyle name="20% - Accent4 2 12 2 4 2 3" xfId="46331"/>
    <cellStyle name="20% - Accent4 2 12 2 4 3" xfId="15056"/>
    <cellStyle name="20% - Accent4 2 12 2 4 3 2" xfId="34469"/>
    <cellStyle name="20% - Accent4 2 12 2 4 4" xfId="23286"/>
    <cellStyle name="20% - Accent4 2 12 2 4 5" xfId="41116"/>
    <cellStyle name="20% - Accent4 2 12 2 5" xfId="5373"/>
    <cellStyle name="20% - Accent4 2 12 2 5 2" xfId="10739"/>
    <cellStyle name="20% - Accent4 2 12 2 5 2 2" xfId="30297"/>
    <cellStyle name="20% - Accent4 2 12 2 5 2 3" xfId="48096"/>
    <cellStyle name="20% - Accent4 2 12 2 5 3" xfId="16862"/>
    <cellStyle name="20% - Accent4 2 12 2 5 3 2" xfId="36234"/>
    <cellStyle name="20% - Accent4 2 12 2 5 4" xfId="25051"/>
    <cellStyle name="20% - Accent4 2 12 2 5 5" xfId="42881"/>
    <cellStyle name="20% - Accent4 2 12 2 6" xfId="6469"/>
    <cellStyle name="20% - Accent4 2 12 2 6 2" xfId="11830"/>
    <cellStyle name="20% - Accent4 2 12 2 6 2 2" xfId="31388"/>
    <cellStyle name="20% - Accent4 2 12 2 6 2 3" xfId="49173"/>
    <cellStyle name="20% - Accent4 2 12 2 6 3" xfId="17953"/>
    <cellStyle name="20% - Accent4 2 12 2 6 3 2" xfId="37311"/>
    <cellStyle name="20% - Accent4 2 12 2 6 4" xfId="26128"/>
    <cellStyle name="20% - Accent4 2 12 2 6 5" xfId="43958"/>
    <cellStyle name="20% - Accent4 2 12 2 7" xfId="6873"/>
    <cellStyle name="20% - Accent4 2 12 2 7 2" xfId="12234"/>
    <cellStyle name="20% - Accent4 2 12 2 7 2 2" xfId="31792"/>
    <cellStyle name="20% - Accent4 2 12 2 7 2 3" xfId="49577"/>
    <cellStyle name="20% - Accent4 2 12 2 7 3" xfId="18357"/>
    <cellStyle name="20% - Accent4 2 12 2 7 3 2" xfId="37715"/>
    <cellStyle name="20% - Accent4 2 12 2 7 4" xfId="26532"/>
    <cellStyle name="20% - Accent4 2 12 2 7 5" xfId="44362"/>
    <cellStyle name="20% - Accent4 2 12 2 8" xfId="7338"/>
    <cellStyle name="20% - Accent4 2 12 2 8 2" xfId="26898"/>
    <cellStyle name="20% - Accent4 2 12 2 8 3" xfId="44722"/>
    <cellStyle name="20% - Accent4 2 12 2 9" xfId="12557"/>
    <cellStyle name="20% - Accent4 2 12 2 9 2" xfId="32114"/>
    <cellStyle name="20% - Accent4 2 12 2 9 3" xfId="49898"/>
    <cellStyle name="20% - Accent4 2 12 3" xfId="1689"/>
    <cellStyle name="20% - Accent4 2 12 3 10" xfId="39653"/>
    <cellStyle name="20% - Accent4 2 12 3 2" xfId="2435"/>
    <cellStyle name="20% - Accent4 2 12 3 2 2" xfId="4458"/>
    <cellStyle name="20% - Accent4 2 12 3 2 2 2" xfId="9845"/>
    <cellStyle name="20% - Accent4 2 12 3 2 2 2 2" xfId="29403"/>
    <cellStyle name="20% - Accent4 2 12 3 2 2 2 3" xfId="47218"/>
    <cellStyle name="20% - Accent4 2 12 3 2 2 3" xfId="15964"/>
    <cellStyle name="20% - Accent4 2 12 3 2 2 3 2" xfId="35356"/>
    <cellStyle name="20% - Accent4 2 12 3 2 2 4" xfId="24173"/>
    <cellStyle name="20% - Accent4 2 12 3 2 2 5" xfId="42003"/>
    <cellStyle name="20% - Accent4 2 12 3 2 3" xfId="5770"/>
    <cellStyle name="20% - Accent4 2 12 3 2 3 2" xfId="11131"/>
    <cellStyle name="20% - Accent4 2 12 3 2 3 2 2" xfId="30689"/>
    <cellStyle name="20% - Accent4 2 12 3 2 3 2 3" xfId="48475"/>
    <cellStyle name="20% - Accent4 2 12 3 2 3 3" xfId="17254"/>
    <cellStyle name="20% - Accent4 2 12 3 2 3 3 2" xfId="36613"/>
    <cellStyle name="20% - Accent4 2 12 3 2 3 4" xfId="25430"/>
    <cellStyle name="20% - Accent4 2 12 3 2 3 5" xfId="43260"/>
    <cellStyle name="20% - Accent4 2 12 3 2 4" xfId="8230"/>
    <cellStyle name="20% - Accent4 2 12 3 2 4 2" xfId="27790"/>
    <cellStyle name="20% - Accent4 2 12 3 2 4 3" xfId="45610"/>
    <cellStyle name="20% - Accent4 2 12 3 2 5" xfId="14311"/>
    <cellStyle name="20% - Accent4 2 12 3 2 5 2" xfId="33740"/>
    <cellStyle name="20% - Accent4 2 12 3 2 6" xfId="19587"/>
    <cellStyle name="20% - Accent4 2 12 3 2 6 2" xfId="38911"/>
    <cellStyle name="20% - Accent4 2 12 3 2 7" xfId="22556"/>
    <cellStyle name="20% - Accent4 2 12 3 2 8" xfId="21071"/>
    <cellStyle name="20% - Accent4 2 12 3 2 9" xfId="40395"/>
    <cellStyle name="20% - Accent4 2 12 3 3" xfId="3731"/>
    <cellStyle name="20% - Accent4 2 12 3 3 2" xfId="9118"/>
    <cellStyle name="20% - Accent4 2 12 3 3 2 2" xfId="28676"/>
    <cellStyle name="20% - Accent4 2 12 3 3 2 3" xfId="46492"/>
    <cellStyle name="20% - Accent4 2 12 3 3 3" xfId="15237"/>
    <cellStyle name="20% - Accent4 2 12 3 3 3 2" xfId="34630"/>
    <cellStyle name="20% - Accent4 2 12 3 3 4" xfId="23447"/>
    <cellStyle name="20% - Accent4 2 12 3 3 5" xfId="41277"/>
    <cellStyle name="20% - Accent4 2 12 3 4" xfId="5146"/>
    <cellStyle name="20% - Accent4 2 12 3 4 2" xfId="10513"/>
    <cellStyle name="20% - Accent4 2 12 3 4 2 2" xfId="30071"/>
    <cellStyle name="20% - Accent4 2 12 3 4 2 3" xfId="47884"/>
    <cellStyle name="20% - Accent4 2 12 3 4 3" xfId="16636"/>
    <cellStyle name="20% - Accent4 2 12 3 4 3 2" xfId="36022"/>
    <cellStyle name="20% - Accent4 2 12 3 4 4" xfId="24839"/>
    <cellStyle name="20% - Accent4 2 12 3 4 5" xfId="42669"/>
    <cellStyle name="20% - Accent4 2 12 3 5" xfId="7484"/>
    <cellStyle name="20% - Accent4 2 12 3 5 2" xfId="27044"/>
    <cellStyle name="20% - Accent4 2 12 3 5 3" xfId="44868"/>
    <cellStyle name="20% - Accent4 2 12 3 6" xfId="13565"/>
    <cellStyle name="20% - Accent4 2 12 3 6 2" xfId="32998"/>
    <cellStyle name="20% - Accent4 2 12 3 7" xfId="18845"/>
    <cellStyle name="20% - Accent4 2 12 3 7 2" xfId="38169"/>
    <cellStyle name="20% - Accent4 2 12 3 8" xfId="21813"/>
    <cellStyle name="20% - Accent4 2 12 3 9" xfId="20329"/>
    <cellStyle name="20% - Accent4 2 12 4" xfId="1997"/>
    <cellStyle name="20% - Accent4 2 12 4 10" xfId="39959"/>
    <cellStyle name="20% - Accent4 2 12 4 2" xfId="2742"/>
    <cellStyle name="20% - Accent4 2 12 4 2 2" xfId="4764"/>
    <cellStyle name="20% - Accent4 2 12 4 2 2 2" xfId="10151"/>
    <cellStyle name="20% - Accent4 2 12 4 2 2 2 2" xfId="29709"/>
    <cellStyle name="20% - Accent4 2 12 4 2 2 2 3" xfId="47523"/>
    <cellStyle name="20% - Accent4 2 12 4 2 2 3" xfId="16270"/>
    <cellStyle name="20% - Accent4 2 12 4 2 2 3 2" xfId="35661"/>
    <cellStyle name="20% - Accent4 2 12 4 2 2 4" xfId="24478"/>
    <cellStyle name="20% - Accent4 2 12 4 2 2 5" xfId="42308"/>
    <cellStyle name="20% - Accent4 2 12 4 2 3" xfId="8537"/>
    <cellStyle name="20% - Accent4 2 12 4 2 3 2" xfId="28097"/>
    <cellStyle name="20% - Accent4 2 12 4 2 3 3" xfId="45916"/>
    <cellStyle name="20% - Accent4 2 12 4 2 4" xfId="14618"/>
    <cellStyle name="20% - Accent4 2 12 4 2 4 2" xfId="34046"/>
    <cellStyle name="20% - Accent4 2 12 4 2 5" xfId="19893"/>
    <cellStyle name="20% - Accent4 2 12 4 2 5 2" xfId="39217"/>
    <cellStyle name="20% - Accent4 2 12 4 2 6" xfId="22863"/>
    <cellStyle name="20% - Accent4 2 12 4 2 7" xfId="21377"/>
    <cellStyle name="20% - Accent4 2 12 4 2 8" xfId="40701"/>
    <cellStyle name="20% - Accent4 2 12 4 3" xfId="4034"/>
    <cellStyle name="20% - Accent4 2 12 4 3 2" xfId="9421"/>
    <cellStyle name="20% - Accent4 2 12 4 3 2 2" xfId="28979"/>
    <cellStyle name="20% - Accent4 2 12 4 3 2 3" xfId="46795"/>
    <cellStyle name="20% - Accent4 2 12 4 3 3" xfId="15540"/>
    <cellStyle name="20% - Accent4 2 12 4 3 3 2" xfId="34933"/>
    <cellStyle name="20% - Accent4 2 12 4 3 4" xfId="23750"/>
    <cellStyle name="20% - Accent4 2 12 4 3 5" xfId="41580"/>
    <cellStyle name="20% - Accent4 2 12 4 4" xfId="5580"/>
    <cellStyle name="20% - Accent4 2 12 4 4 2" xfId="10941"/>
    <cellStyle name="20% - Accent4 2 12 4 4 2 2" xfId="30499"/>
    <cellStyle name="20% - Accent4 2 12 4 4 2 3" xfId="48285"/>
    <cellStyle name="20% - Accent4 2 12 4 4 3" xfId="17064"/>
    <cellStyle name="20% - Accent4 2 12 4 4 3 2" xfId="36423"/>
    <cellStyle name="20% - Accent4 2 12 4 4 4" xfId="25240"/>
    <cellStyle name="20% - Accent4 2 12 4 4 5" xfId="43070"/>
    <cellStyle name="20% - Accent4 2 12 4 5" xfId="7792"/>
    <cellStyle name="20% - Accent4 2 12 4 5 2" xfId="27352"/>
    <cellStyle name="20% - Accent4 2 12 4 5 3" xfId="45174"/>
    <cellStyle name="20% - Accent4 2 12 4 6" xfId="13873"/>
    <cellStyle name="20% - Accent4 2 12 4 6 2" xfId="33304"/>
    <cellStyle name="20% - Accent4 2 12 4 7" xfId="19151"/>
    <cellStyle name="20% - Accent4 2 12 4 7 2" xfId="38475"/>
    <cellStyle name="20% - Accent4 2 12 4 8" xfId="22119"/>
    <cellStyle name="20% - Accent4 2 12 4 9" xfId="20635"/>
    <cellStyle name="20% - Accent4 2 12 5" xfId="2143"/>
    <cellStyle name="20% - Accent4 2 12 5 2" xfId="4179"/>
    <cellStyle name="20% - Accent4 2 12 5 2 2" xfId="9566"/>
    <cellStyle name="20% - Accent4 2 12 5 2 2 2" xfId="29124"/>
    <cellStyle name="20% - Accent4 2 12 5 2 2 3" xfId="46940"/>
    <cellStyle name="20% - Accent4 2 12 5 2 3" xfId="15685"/>
    <cellStyle name="20% - Accent4 2 12 5 2 3 2" xfId="35078"/>
    <cellStyle name="20% - Accent4 2 12 5 2 4" xfId="23895"/>
    <cellStyle name="20% - Accent4 2 12 5 2 5" xfId="41725"/>
    <cellStyle name="20% - Accent4 2 12 5 3" xfId="7938"/>
    <cellStyle name="20% - Accent4 2 12 5 3 2" xfId="27498"/>
    <cellStyle name="20% - Accent4 2 12 5 3 3" xfId="45319"/>
    <cellStyle name="20% - Accent4 2 12 5 4" xfId="14019"/>
    <cellStyle name="20% - Accent4 2 12 5 4 2" xfId="33449"/>
    <cellStyle name="20% - Accent4 2 12 5 5" xfId="19296"/>
    <cellStyle name="20% - Accent4 2 12 5 5 2" xfId="38620"/>
    <cellStyle name="20% - Accent4 2 12 5 6" xfId="22264"/>
    <cellStyle name="20% - Accent4 2 12 5 7" xfId="20780"/>
    <cellStyle name="20% - Accent4 2 12 5 8" xfId="40104"/>
    <cellStyle name="20% - Accent4 2 12 6" xfId="3171"/>
    <cellStyle name="20% - Accent4 2 12 6 2" xfId="8751"/>
    <cellStyle name="20% - Accent4 2 12 6 2 2" xfId="28311"/>
    <cellStyle name="20% - Accent4 2 12 6 2 3" xfId="46128"/>
    <cellStyle name="20% - Accent4 2 12 6 3" xfId="14842"/>
    <cellStyle name="20% - Accent4 2 12 6 3 2" xfId="34262"/>
    <cellStyle name="20% - Accent4 2 12 6 4" xfId="23079"/>
    <cellStyle name="20% - Accent4 2 12 6 5" xfId="40913"/>
    <cellStyle name="20% - Accent4 2 12 7" xfId="4939"/>
    <cellStyle name="20% - Accent4 2 12 7 2" xfId="10323"/>
    <cellStyle name="20% - Accent4 2 12 7 2 2" xfId="29881"/>
    <cellStyle name="20% - Accent4 2 12 7 2 3" xfId="47694"/>
    <cellStyle name="20% - Accent4 2 12 7 3" xfId="16445"/>
    <cellStyle name="20% - Accent4 2 12 7 3 2" xfId="35832"/>
    <cellStyle name="20% - Accent4 2 12 7 4" xfId="24649"/>
    <cellStyle name="20% - Accent4 2 12 7 5" xfId="42479"/>
    <cellStyle name="20% - Accent4 2 12 8" xfId="6266"/>
    <cellStyle name="20% - Accent4 2 12 8 2" xfId="11627"/>
    <cellStyle name="20% - Accent4 2 12 8 2 2" xfId="31185"/>
    <cellStyle name="20% - Accent4 2 12 8 2 3" xfId="48970"/>
    <cellStyle name="20% - Accent4 2 12 8 3" xfId="17750"/>
    <cellStyle name="20% - Accent4 2 12 8 3 2" xfId="37108"/>
    <cellStyle name="20% - Accent4 2 12 8 4" xfId="25925"/>
    <cellStyle name="20% - Accent4 2 12 8 5" xfId="43755"/>
    <cellStyle name="20% - Accent4 2 12 9" xfId="6670"/>
    <cellStyle name="20% - Accent4 2 12 9 2" xfId="12031"/>
    <cellStyle name="20% - Accent4 2 12 9 2 2" xfId="31589"/>
    <cellStyle name="20% - Accent4 2 12 9 2 3" xfId="49374"/>
    <cellStyle name="20% - Accent4 2 12 9 3" xfId="18154"/>
    <cellStyle name="20% - Accent4 2 12 9 3 2" xfId="37512"/>
    <cellStyle name="20% - Accent4 2 12 9 4" xfId="26329"/>
    <cellStyle name="20% - Accent4 2 12 9 5" xfId="44159"/>
    <cellStyle name="20% - Accent4 2 13" xfId="2789"/>
    <cellStyle name="20% - Accent4 2 14" xfId="2776"/>
    <cellStyle name="20% - Accent4 2 14 2" xfId="8570"/>
    <cellStyle name="20% - Accent4 2 14 2 2" xfId="28130"/>
    <cellStyle name="20% - Accent4 2 14 2 3" xfId="45947"/>
    <cellStyle name="20% - Accent4 2 14 3" xfId="14651"/>
    <cellStyle name="20% - Accent4 2 14 3 2" xfId="34077"/>
    <cellStyle name="20% - Accent4 2 14 4" xfId="22894"/>
    <cellStyle name="20% - Accent4 2 14 5" xfId="40732"/>
    <cellStyle name="20% - Accent4 2 15" xfId="6975"/>
    <cellStyle name="20% - Accent4 2 16" xfId="6959"/>
    <cellStyle name="20% - Accent4 2 16 2" xfId="26608"/>
    <cellStyle name="20% - Accent4 2 16 3" xfId="44438"/>
    <cellStyle name="20% - Accent4 2 2" xfId="108"/>
    <cellStyle name="20% - Accent4 2 2 2" xfId="109"/>
    <cellStyle name="20% - Accent4 2 3" xfId="110"/>
    <cellStyle name="20% - Accent4 2 3 2" xfId="111"/>
    <cellStyle name="20% - Accent4 2 4" xfId="112"/>
    <cellStyle name="20% - Accent4 2 4 2" xfId="113"/>
    <cellStyle name="20% - Accent4 2 5" xfId="114"/>
    <cellStyle name="20% - Accent4 2 5 2" xfId="115"/>
    <cellStyle name="20% - Accent4 2 6" xfId="116"/>
    <cellStyle name="20% - Accent4 2 6 2" xfId="117"/>
    <cellStyle name="20% - Accent4 2 7" xfId="118"/>
    <cellStyle name="20% - Accent4 2 7 2" xfId="119"/>
    <cellStyle name="20% - Accent4 2 8" xfId="120"/>
    <cellStyle name="20% - Accent4 2 8 2" xfId="121"/>
    <cellStyle name="20% - Accent4 2 9" xfId="122"/>
    <cellStyle name="20% - Accent4 20" xfId="6932"/>
    <cellStyle name="20% - Accent4 20 2" xfId="26582"/>
    <cellStyle name="20% - Accent4 20 3" xfId="44412"/>
    <cellStyle name="20% - Accent4 21" xfId="106"/>
    <cellStyle name="20% - Accent4 3" xfId="123"/>
    <cellStyle name="20% - Accent4 3 2" xfId="124"/>
    <cellStyle name="20% - Accent4 4" xfId="125"/>
    <cellStyle name="20% - Accent4 4 2" xfId="126"/>
    <cellStyle name="20% - Accent4 5" xfId="127"/>
    <cellStyle name="20% - Accent4 5 2" xfId="128"/>
    <cellStyle name="20% - Accent4 6" xfId="129"/>
    <cellStyle name="20% - Accent4 6 2" xfId="130"/>
    <cellStyle name="20% - Accent4 7" xfId="131"/>
    <cellStyle name="20% - Accent4 7 2" xfId="132"/>
    <cellStyle name="20% - Accent4 8" xfId="133"/>
    <cellStyle name="20% - Accent4 8 2" xfId="134"/>
    <cellStyle name="20% - Accent4 9" xfId="970"/>
    <cellStyle name="20% - Accent5 10" xfId="1049"/>
    <cellStyle name="20% - Accent5 10 10" xfId="12274"/>
    <cellStyle name="20% - Accent5 10 10 2" xfId="31832"/>
    <cellStyle name="20% - Accent5 10 10 3" xfId="49617"/>
    <cellStyle name="20% - Accent5 10 11" xfId="12627"/>
    <cellStyle name="20% - Accent5 10 11 2" xfId="32184"/>
    <cellStyle name="20% - Accent5 10 11 3" xfId="49927"/>
    <cellStyle name="20% - Accent5 10 12" xfId="13078"/>
    <cellStyle name="20% - Accent5 10 12 2" xfId="32580"/>
    <cellStyle name="20% - Accent5 10 13" xfId="18395"/>
    <cellStyle name="20% - Accent5 10 13 2" xfId="37753"/>
    <cellStyle name="20% - Accent5 10 14" xfId="21397"/>
    <cellStyle name="20% - Accent5 10 15" xfId="19913"/>
    <cellStyle name="20% - Accent5 10 16" xfId="39237"/>
    <cellStyle name="20% - Accent5 10 2" xfId="1220"/>
    <cellStyle name="20% - Accent5 10 2 10" xfId="7125"/>
    <cellStyle name="20% - Accent5 10 2 10 2" xfId="26685"/>
    <cellStyle name="20% - Accent5 10 2 10 3" xfId="44510"/>
    <cellStyle name="20% - Accent5 10 2 11" xfId="12333"/>
    <cellStyle name="20% - Accent5 10 2 11 2" xfId="31891"/>
    <cellStyle name="20% - Accent5 10 2 11 3" xfId="49675"/>
    <cellStyle name="20% - Accent5 10 2 12" xfId="12688"/>
    <cellStyle name="20% - Accent5 10 2 12 2" xfId="32244"/>
    <cellStyle name="20% - Accent5 10 2 12 3" xfId="49985"/>
    <cellStyle name="20% - Accent5 10 2 13" xfId="13141"/>
    <cellStyle name="20% - Accent5 10 2 13 2" xfId="32640"/>
    <cellStyle name="20% - Accent5 10 2 14" xfId="18453"/>
    <cellStyle name="20% - Accent5 10 2 14 2" xfId="37811"/>
    <cellStyle name="20% - Accent5 10 2 15" xfId="21455"/>
    <cellStyle name="20% - Accent5 10 2 16" xfId="19971"/>
    <cellStyle name="20% - Accent5 10 2 17" xfId="39295"/>
    <cellStyle name="20% - Accent5 10 2 2" xfId="1475"/>
    <cellStyle name="20% - Accent5 10 2 2 10" xfId="12846"/>
    <cellStyle name="20% - Accent5 10 2 2 10 2" xfId="32402"/>
    <cellStyle name="20% - Accent5 10 2 2 10 3" xfId="50141"/>
    <cellStyle name="20% - Accent5 10 2 2 11" xfId="13352"/>
    <cellStyle name="20% - Accent5 10 2 2 11 2" xfId="32785"/>
    <cellStyle name="20% - Accent5 10 2 2 12" xfId="18632"/>
    <cellStyle name="20% - Accent5 10 2 2 12 2" xfId="37956"/>
    <cellStyle name="20% - Accent5 10 2 2 13" xfId="21600"/>
    <cellStyle name="20% - Accent5 10 2 2 14" xfId="20116"/>
    <cellStyle name="20% - Accent5 10 2 2 15" xfId="39440"/>
    <cellStyle name="20% - Accent5 10 2 2 2" xfId="1768"/>
    <cellStyle name="20% - Accent5 10 2 2 2 10" xfId="39731"/>
    <cellStyle name="20% - Accent5 10 2 2 2 2" xfId="2514"/>
    <cellStyle name="20% - Accent5 10 2 2 2 2 2" xfId="4537"/>
    <cellStyle name="20% - Accent5 10 2 2 2 2 2 2" xfId="9924"/>
    <cellStyle name="20% - Accent5 10 2 2 2 2 2 2 2" xfId="29482"/>
    <cellStyle name="20% - Accent5 10 2 2 2 2 2 2 3" xfId="47296"/>
    <cellStyle name="20% - Accent5 10 2 2 2 2 2 3" xfId="16043"/>
    <cellStyle name="20% - Accent5 10 2 2 2 2 2 3 2" xfId="35434"/>
    <cellStyle name="20% - Accent5 10 2 2 2 2 2 4" xfId="24251"/>
    <cellStyle name="20% - Accent5 10 2 2 2 2 2 5" xfId="42081"/>
    <cellStyle name="20% - Accent5 10 2 2 2 2 3" xfId="8309"/>
    <cellStyle name="20% - Accent5 10 2 2 2 2 3 2" xfId="27869"/>
    <cellStyle name="20% - Accent5 10 2 2 2 2 3 3" xfId="45688"/>
    <cellStyle name="20% - Accent5 10 2 2 2 2 4" xfId="14390"/>
    <cellStyle name="20% - Accent5 10 2 2 2 2 4 2" xfId="33818"/>
    <cellStyle name="20% - Accent5 10 2 2 2 2 5" xfId="19665"/>
    <cellStyle name="20% - Accent5 10 2 2 2 2 5 2" xfId="38989"/>
    <cellStyle name="20% - Accent5 10 2 2 2 2 6" xfId="22635"/>
    <cellStyle name="20% - Accent5 10 2 2 2 2 7" xfId="21149"/>
    <cellStyle name="20% - Accent5 10 2 2 2 2 8" xfId="40473"/>
    <cellStyle name="20% - Accent5 10 2 2 2 3" xfId="3807"/>
    <cellStyle name="20% - Accent5 10 2 2 2 3 2" xfId="9194"/>
    <cellStyle name="20% - Accent5 10 2 2 2 3 2 2" xfId="28752"/>
    <cellStyle name="20% - Accent5 10 2 2 2 3 2 3" xfId="46568"/>
    <cellStyle name="20% - Accent5 10 2 2 2 3 3" xfId="15313"/>
    <cellStyle name="20% - Accent5 10 2 2 2 3 3 2" xfId="34706"/>
    <cellStyle name="20% - Accent5 10 2 2 2 3 4" xfId="23523"/>
    <cellStyle name="20% - Accent5 10 2 2 2 3 5" xfId="41353"/>
    <cellStyle name="20% - Accent5 10 2 2 2 4" xfId="5915"/>
    <cellStyle name="20% - Accent5 10 2 2 2 4 2" xfId="11276"/>
    <cellStyle name="20% - Accent5 10 2 2 2 4 2 2" xfId="30834"/>
    <cellStyle name="20% - Accent5 10 2 2 2 4 2 3" xfId="48620"/>
    <cellStyle name="20% - Accent5 10 2 2 2 4 3" xfId="17399"/>
    <cellStyle name="20% - Accent5 10 2 2 2 4 3 2" xfId="36758"/>
    <cellStyle name="20% - Accent5 10 2 2 2 4 4" xfId="25575"/>
    <cellStyle name="20% - Accent5 10 2 2 2 4 5" xfId="43405"/>
    <cellStyle name="20% - Accent5 10 2 2 2 5" xfId="7563"/>
    <cellStyle name="20% - Accent5 10 2 2 2 5 2" xfId="27123"/>
    <cellStyle name="20% - Accent5 10 2 2 2 5 3" xfId="44946"/>
    <cellStyle name="20% - Accent5 10 2 2 2 6" xfId="13644"/>
    <cellStyle name="20% - Accent5 10 2 2 2 6 2" xfId="33076"/>
    <cellStyle name="20% - Accent5 10 2 2 2 7" xfId="18923"/>
    <cellStyle name="20% - Accent5 10 2 2 2 7 2" xfId="38247"/>
    <cellStyle name="20% - Accent5 10 2 2 2 8" xfId="21891"/>
    <cellStyle name="20% - Accent5 10 2 2 2 9" xfId="20407"/>
    <cellStyle name="20% - Accent5 10 2 2 3" xfId="2222"/>
    <cellStyle name="20% - Accent5 10 2 2 3 2" xfId="4258"/>
    <cellStyle name="20% - Accent5 10 2 2 3 2 2" xfId="9645"/>
    <cellStyle name="20% - Accent5 10 2 2 3 2 2 2" xfId="29203"/>
    <cellStyle name="20% - Accent5 10 2 2 3 2 2 3" xfId="47018"/>
    <cellStyle name="20% - Accent5 10 2 2 3 2 3" xfId="15764"/>
    <cellStyle name="20% - Accent5 10 2 2 3 2 3 2" xfId="35156"/>
    <cellStyle name="20% - Accent5 10 2 2 3 2 4" xfId="23973"/>
    <cellStyle name="20% - Accent5 10 2 2 3 2 5" xfId="41803"/>
    <cellStyle name="20% - Accent5 10 2 2 3 3" xfId="8017"/>
    <cellStyle name="20% - Accent5 10 2 2 3 3 2" xfId="27577"/>
    <cellStyle name="20% - Accent5 10 2 2 3 3 3" xfId="45397"/>
    <cellStyle name="20% - Accent5 10 2 2 3 4" xfId="14098"/>
    <cellStyle name="20% - Accent5 10 2 2 3 4 2" xfId="33527"/>
    <cellStyle name="20% - Accent5 10 2 2 3 5" xfId="19374"/>
    <cellStyle name="20% - Accent5 10 2 2 3 5 2" xfId="38698"/>
    <cellStyle name="20% - Accent5 10 2 2 3 6" xfId="22343"/>
    <cellStyle name="20% - Accent5 10 2 2 3 7" xfId="20858"/>
    <cellStyle name="20% - Accent5 10 2 2 3 8" xfId="40182"/>
    <cellStyle name="20% - Accent5 10 2 2 4" xfId="3395"/>
    <cellStyle name="20% - Accent5 10 2 2 4 2" xfId="8887"/>
    <cellStyle name="20% - Accent5 10 2 2 4 2 2" xfId="28447"/>
    <cellStyle name="20% - Accent5 10 2 2 4 2 3" xfId="46264"/>
    <cellStyle name="20% - Accent5 10 2 2 4 3" xfId="14989"/>
    <cellStyle name="20% - Accent5 10 2 2 4 3 2" xfId="34402"/>
    <cellStyle name="20% - Accent5 10 2 2 4 4" xfId="23219"/>
    <cellStyle name="20% - Accent5 10 2 2 4 5" xfId="41049"/>
    <cellStyle name="20% - Accent5 10 2 2 5" xfId="5306"/>
    <cellStyle name="20% - Accent5 10 2 2 5 2" xfId="10672"/>
    <cellStyle name="20% - Accent5 10 2 2 5 2 2" xfId="30230"/>
    <cellStyle name="20% - Accent5 10 2 2 5 2 3" xfId="48029"/>
    <cellStyle name="20% - Accent5 10 2 2 5 3" xfId="16795"/>
    <cellStyle name="20% - Accent5 10 2 2 5 3 2" xfId="36167"/>
    <cellStyle name="20% - Accent5 10 2 2 5 4" xfId="24984"/>
    <cellStyle name="20% - Accent5 10 2 2 5 5" xfId="42814"/>
    <cellStyle name="20% - Accent5 10 2 2 6" xfId="6402"/>
    <cellStyle name="20% - Accent5 10 2 2 6 2" xfId="11763"/>
    <cellStyle name="20% - Accent5 10 2 2 6 2 2" xfId="31321"/>
    <cellStyle name="20% - Accent5 10 2 2 6 2 3" xfId="49106"/>
    <cellStyle name="20% - Accent5 10 2 2 6 3" xfId="17886"/>
    <cellStyle name="20% - Accent5 10 2 2 6 3 2" xfId="37244"/>
    <cellStyle name="20% - Accent5 10 2 2 6 4" xfId="26061"/>
    <cellStyle name="20% - Accent5 10 2 2 6 5" xfId="43891"/>
    <cellStyle name="20% - Accent5 10 2 2 7" xfId="6806"/>
    <cellStyle name="20% - Accent5 10 2 2 7 2" xfId="12167"/>
    <cellStyle name="20% - Accent5 10 2 2 7 2 2" xfId="31725"/>
    <cellStyle name="20% - Accent5 10 2 2 7 2 3" xfId="49510"/>
    <cellStyle name="20% - Accent5 10 2 2 7 3" xfId="18290"/>
    <cellStyle name="20% - Accent5 10 2 2 7 3 2" xfId="37648"/>
    <cellStyle name="20% - Accent5 10 2 2 7 4" xfId="26465"/>
    <cellStyle name="20% - Accent5 10 2 2 7 5" xfId="44295"/>
    <cellStyle name="20% - Accent5 10 2 2 8" xfId="7271"/>
    <cellStyle name="20% - Accent5 10 2 2 8 2" xfId="26831"/>
    <cellStyle name="20% - Accent5 10 2 2 8 3" xfId="44655"/>
    <cellStyle name="20% - Accent5 10 2 2 9" xfId="12490"/>
    <cellStyle name="20% - Accent5 10 2 2 9 2" xfId="32047"/>
    <cellStyle name="20% - Accent5 10 2 2 9 3" xfId="49831"/>
    <cellStyle name="20% - Accent5 10 2 3" xfId="1622"/>
    <cellStyle name="20% - Accent5 10 2 3 10" xfId="39586"/>
    <cellStyle name="20% - Accent5 10 2 3 2" xfId="2368"/>
    <cellStyle name="20% - Accent5 10 2 3 2 2" xfId="4391"/>
    <cellStyle name="20% - Accent5 10 2 3 2 2 2" xfId="9778"/>
    <cellStyle name="20% - Accent5 10 2 3 2 2 2 2" xfId="29336"/>
    <cellStyle name="20% - Accent5 10 2 3 2 2 2 3" xfId="47151"/>
    <cellStyle name="20% - Accent5 10 2 3 2 2 3" xfId="15897"/>
    <cellStyle name="20% - Accent5 10 2 3 2 2 3 2" xfId="35289"/>
    <cellStyle name="20% - Accent5 10 2 3 2 2 4" xfId="24106"/>
    <cellStyle name="20% - Accent5 10 2 3 2 2 5" xfId="41936"/>
    <cellStyle name="20% - Accent5 10 2 3 2 3" xfId="5703"/>
    <cellStyle name="20% - Accent5 10 2 3 2 3 2" xfId="11064"/>
    <cellStyle name="20% - Accent5 10 2 3 2 3 2 2" xfId="30622"/>
    <cellStyle name="20% - Accent5 10 2 3 2 3 2 3" xfId="48408"/>
    <cellStyle name="20% - Accent5 10 2 3 2 3 3" xfId="17187"/>
    <cellStyle name="20% - Accent5 10 2 3 2 3 3 2" xfId="36546"/>
    <cellStyle name="20% - Accent5 10 2 3 2 3 4" xfId="25363"/>
    <cellStyle name="20% - Accent5 10 2 3 2 3 5" xfId="43193"/>
    <cellStyle name="20% - Accent5 10 2 3 2 4" xfId="8163"/>
    <cellStyle name="20% - Accent5 10 2 3 2 4 2" xfId="27723"/>
    <cellStyle name="20% - Accent5 10 2 3 2 4 3" xfId="45543"/>
    <cellStyle name="20% - Accent5 10 2 3 2 5" xfId="14244"/>
    <cellStyle name="20% - Accent5 10 2 3 2 5 2" xfId="33673"/>
    <cellStyle name="20% - Accent5 10 2 3 2 6" xfId="19520"/>
    <cellStyle name="20% - Accent5 10 2 3 2 6 2" xfId="38844"/>
    <cellStyle name="20% - Accent5 10 2 3 2 7" xfId="22489"/>
    <cellStyle name="20% - Accent5 10 2 3 2 8" xfId="21004"/>
    <cellStyle name="20% - Accent5 10 2 3 2 9" xfId="40328"/>
    <cellStyle name="20% - Accent5 10 2 3 3" xfId="3664"/>
    <cellStyle name="20% - Accent5 10 2 3 3 2" xfId="9051"/>
    <cellStyle name="20% - Accent5 10 2 3 3 2 2" xfId="28609"/>
    <cellStyle name="20% - Accent5 10 2 3 3 2 3" xfId="46425"/>
    <cellStyle name="20% - Accent5 10 2 3 3 3" xfId="15170"/>
    <cellStyle name="20% - Accent5 10 2 3 3 3 2" xfId="34563"/>
    <cellStyle name="20% - Accent5 10 2 3 3 4" xfId="23380"/>
    <cellStyle name="20% - Accent5 10 2 3 3 5" xfId="41210"/>
    <cellStyle name="20% - Accent5 10 2 3 4" xfId="5079"/>
    <cellStyle name="20% - Accent5 10 2 3 4 2" xfId="10446"/>
    <cellStyle name="20% - Accent5 10 2 3 4 2 2" xfId="30004"/>
    <cellStyle name="20% - Accent5 10 2 3 4 2 3" xfId="47817"/>
    <cellStyle name="20% - Accent5 10 2 3 4 3" xfId="16569"/>
    <cellStyle name="20% - Accent5 10 2 3 4 3 2" xfId="35955"/>
    <cellStyle name="20% - Accent5 10 2 3 4 4" xfId="24772"/>
    <cellStyle name="20% - Accent5 10 2 3 4 5" xfId="42602"/>
    <cellStyle name="20% - Accent5 10 2 3 5" xfId="7417"/>
    <cellStyle name="20% - Accent5 10 2 3 5 2" xfId="26977"/>
    <cellStyle name="20% - Accent5 10 2 3 5 3" xfId="44801"/>
    <cellStyle name="20% - Accent5 10 2 3 6" xfId="13498"/>
    <cellStyle name="20% - Accent5 10 2 3 6 2" xfId="32931"/>
    <cellStyle name="20% - Accent5 10 2 3 7" xfId="18778"/>
    <cellStyle name="20% - Accent5 10 2 3 7 2" xfId="38102"/>
    <cellStyle name="20% - Accent5 10 2 3 8" xfId="21746"/>
    <cellStyle name="20% - Accent5 10 2 3 9" xfId="20262"/>
    <cellStyle name="20% - Accent5 10 2 4" xfId="1930"/>
    <cellStyle name="20% - Accent5 10 2 4 10" xfId="39892"/>
    <cellStyle name="20% - Accent5 10 2 4 2" xfId="2675"/>
    <cellStyle name="20% - Accent5 10 2 4 2 2" xfId="4697"/>
    <cellStyle name="20% - Accent5 10 2 4 2 2 2" xfId="10084"/>
    <cellStyle name="20% - Accent5 10 2 4 2 2 2 2" xfId="29642"/>
    <cellStyle name="20% - Accent5 10 2 4 2 2 2 3" xfId="47456"/>
    <cellStyle name="20% - Accent5 10 2 4 2 2 3" xfId="16203"/>
    <cellStyle name="20% - Accent5 10 2 4 2 2 3 2" xfId="35594"/>
    <cellStyle name="20% - Accent5 10 2 4 2 2 4" xfId="24411"/>
    <cellStyle name="20% - Accent5 10 2 4 2 2 5" xfId="42241"/>
    <cellStyle name="20% - Accent5 10 2 4 2 3" xfId="8470"/>
    <cellStyle name="20% - Accent5 10 2 4 2 3 2" xfId="28030"/>
    <cellStyle name="20% - Accent5 10 2 4 2 3 3" xfId="45849"/>
    <cellStyle name="20% - Accent5 10 2 4 2 4" xfId="14551"/>
    <cellStyle name="20% - Accent5 10 2 4 2 4 2" xfId="33979"/>
    <cellStyle name="20% - Accent5 10 2 4 2 5" xfId="19826"/>
    <cellStyle name="20% - Accent5 10 2 4 2 5 2" xfId="39150"/>
    <cellStyle name="20% - Accent5 10 2 4 2 6" xfId="22796"/>
    <cellStyle name="20% - Accent5 10 2 4 2 7" xfId="21310"/>
    <cellStyle name="20% - Accent5 10 2 4 2 8" xfId="40634"/>
    <cellStyle name="20% - Accent5 10 2 4 3" xfId="3967"/>
    <cellStyle name="20% - Accent5 10 2 4 3 2" xfId="9354"/>
    <cellStyle name="20% - Accent5 10 2 4 3 2 2" xfId="28912"/>
    <cellStyle name="20% - Accent5 10 2 4 3 2 3" xfId="46728"/>
    <cellStyle name="20% - Accent5 10 2 4 3 3" xfId="15473"/>
    <cellStyle name="20% - Accent5 10 2 4 3 3 2" xfId="34866"/>
    <cellStyle name="20% - Accent5 10 2 4 3 4" xfId="23683"/>
    <cellStyle name="20% - Accent5 10 2 4 3 5" xfId="41513"/>
    <cellStyle name="20% - Accent5 10 2 4 4" xfId="5513"/>
    <cellStyle name="20% - Accent5 10 2 4 4 2" xfId="10874"/>
    <cellStyle name="20% - Accent5 10 2 4 4 2 2" xfId="30432"/>
    <cellStyle name="20% - Accent5 10 2 4 4 2 3" xfId="48218"/>
    <cellStyle name="20% - Accent5 10 2 4 4 3" xfId="16997"/>
    <cellStyle name="20% - Accent5 10 2 4 4 3 2" xfId="36356"/>
    <cellStyle name="20% - Accent5 10 2 4 4 4" xfId="25173"/>
    <cellStyle name="20% - Accent5 10 2 4 4 5" xfId="43003"/>
    <cellStyle name="20% - Accent5 10 2 4 5" xfId="7725"/>
    <cellStyle name="20% - Accent5 10 2 4 5 2" xfId="27285"/>
    <cellStyle name="20% - Accent5 10 2 4 5 3" xfId="45107"/>
    <cellStyle name="20% - Accent5 10 2 4 6" xfId="13806"/>
    <cellStyle name="20% - Accent5 10 2 4 6 2" xfId="33237"/>
    <cellStyle name="20% - Accent5 10 2 4 7" xfId="19084"/>
    <cellStyle name="20% - Accent5 10 2 4 7 2" xfId="38408"/>
    <cellStyle name="20% - Accent5 10 2 4 8" xfId="22052"/>
    <cellStyle name="20% - Accent5 10 2 4 9" xfId="20568"/>
    <cellStyle name="20% - Accent5 10 2 5" xfId="2076"/>
    <cellStyle name="20% - Accent5 10 2 5 2" xfId="4112"/>
    <cellStyle name="20% - Accent5 10 2 5 2 2" xfId="9499"/>
    <cellStyle name="20% - Accent5 10 2 5 2 2 2" xfId="29057"/>
    <cellStyle name="20% - Accent5 10 2 5 2 2 3" xfId="46873"/>
    <cellStyle name="20% - Accent5 10 2 5 2 3" xfId="15618"/>
    <cellStyle name="20% - Accent5 10 2 5 2 3 2" xfId="35011"/>
    <cellStyle name="20% - Accent5 10 2 5 2 4" xfId="23828"/>
    <cellStyle name="20% - Accent5 10 2 5 2 5" xfId="41658"/>
    <cellStyle name="20% - Accent5 10 2 5 3" xfId="7871"/>
    <cellStyle name="20% - Accent5 10 2 5 3 2" xfId="27431"/>
    <cellStyle name="20% - Accent5 10 2 5 3 3" xfId="45252"/>
    <cellStyle name="20% - Accent5 10 2 5 4" xfId="13952"/>
    <cellStyle name="20% - Accent5 10 2 5 4 2" xfId="33382"/>
    <cellStyle name="20% - Accent5 10 2 5 5" xfId="19229"/>
    <cellStyle name="20% - Accent5 10 2 5 5 2" xfId="38553"/>
    <cellStyle name="20% - Accent5 10 2 5 6" xfId="22197"/>
    <cellStyle name="20% - Accent5 10 2 5 7" xfId="20713"/>
    <cellStyle name="20% - Accent5 10 2 5 8" xfId="40037"/>
    <cellStyle name="20% - Accent5 10 2 6" xfId="3104"/>
    <cellStyle name="20% - Accent5 10 2 6 2" xfId="8684"/>
    <cellStyle name="20% - Accent5 10 2 6 2 2" xfId="28244"/>
    <cellStyle name="20% - Accent5 10 2 6 2 3" xfId="46061"/>
    <cellStyle name="20% - Accent5 10 2 6 3" xfId="14775"/>
    <cellStyle name="20% - Accent5 10 2 6 3 2" xfId="34195"/>
    <cellStyle name="20% - Accent5 10 2 6 4" xfId="23012"/>
    <cellStyle name="20% - Accent5 10 2 6 5" xfId="40846"/>
    <cellStyle name="20% - Accent5 10 2 7" xfId="4872"/>
    <cellStyle name="20% - Accent5 10 2 7 2" xfId="10256"/>
    <cellStyle name="20% - Accent5 10 2 7 2 2" xfId="29814"/>
    <cellStyle name="20% - Accent5 10 2 7 2 3" xfId="47627"/>
    <cellStyle name="20% - Accent5 10 2 7 3" xfId="16378"/>
    <cellStyle name="20% - Accent5 10 2 7 3 2" xfId="35765"/>
    <cellStyle name="20% - Accent5 10 2 7 4" xfId="24582"/>
    <cellStyle name="20% - Accent5 10 2 7 5" xfId="42412"/>
    <cellStyle name="20% - Accent5 10 2 8" xfId="6199"/>
    <cellStyle name="20% - Accent5 10 2 8 2" xfId="11560"/>
    <cellStyle name="20% - Accent5 10 2 8 2 2" xfId="31118"/>
    <cellStyle name="20% - Accent5 10 2 8 2 3" xfId="48903"/>
    <cellStyle name="20% - Accent5 10 2 8 3" xfId="17683"/>
    <cellStyle name="20% - Accent5 10 2 8 3 2" xfId="37041"/>
    <cellStyle name="20% - Accent5 10 2 8 4" xfId="25858"/>
    <cellStyle name="20% - Accent5 10 2 8 5" xfId="43688"/>
    <cellStyle name="20% - Accent5 10 2 9" xfId="6603"/>
    <cellStyle name="20% - Accent5 10 2 9 2" xfId="11964"/>
    <cellStyle name="20% - Accent5 10 2 9 2 2" xfId="31522"/>
    <cellStyle name="20% - Accent5 10 2 9 2 3" xfId="49307"/>
    <cellStyle name="20% - Accent5 10 2 9 3" xfId="18087"/>
    <cellStyle name="20% - Accent5 10 2 9 3 2" xfId="37445"/>
    <cellStyle name="20% - Accent5 10 2 9 4" xfId="26262"/>
    <cellStyle name="20% - Accent5 10 2 9 5" xfId="44092"/>
    <cellStyle name="20% - Accent5 10 3" xfId="1411"/>
    <cellStyle name="20% - Accent5 10 3 10" xfId="13290"/>
    <cellStyle name="20% - Accent5 10 3 10 2" xfId="32727"/>
    <cellStyle name="20% - Accent5 10 3 11" xfId="18572"/>
    <cellStyle name="20% - Accent5 10 3 11 2" xfId="37898"/>
    <cellStyle name="20% - Accent5 10 3 12" xfId="21542"/>
    <cellStyle name="20% - Accent5 10 3 13" xfId="20058"/>
    <cellStyle name="20% - Accent5 10 3 14" xfId="39382"/>
    <cellStyle name="20% - Accent5 10 3 2" xfId="1709"/>
    <cellStyle name="20% - Accent5 10 3 2 10" xfId="39673"/>
    <cellStyle name="20% - Accent5 10 3 2 2" xfId="2455"/>
    <cellStyle name="20% - Accent5 10 3 2 2 2" xfId="4478"/>
    <cellStyle name="20% - Accent5 10 3 2 2 2 2" xfId="9865"/>
    <cellStyle name="20% - Accent5 10 3 2 2 2 2 2" xfId="29423"/>
    <cellStyle name="20% - Accent5 10 3 2 2 2 2 3" xfId="47238"/>
    <cellStyle name="20% - Accent5 10 3 2 2 2 3" xfId="15984"/>
    <cellStyle name="20% - Accent5 10 3 2 2 2 3 2" xfId="35376"/>
    <cellStyle name="20% - Accent5 10 3 2 2 2 4" xfId="24193"/>
    <cellStyle name="20% - Accent5 10 3 2 2 2 5" xfId="42023"/>
    <cellStyle name="20% - Accent5 10 3 2 2 3" xfId="8250"/>
    <cellStyle name="20% - Accent5 10 3 2 2 3 2" xfId="27810"/>
    <cellStyle name="20% - Accent5 10 3 2 2 3 3" xfId="45630"/>
    <cellStyle name="20% - Accent5 10 3 2 2 4" xfId="14331"/>
    <cellStyle name="20% - Accent5 10 3 2 2 4 2" xfId="33760"/>
    <cellStyle name="20% - Accent5 10 3 2 2 5" xfId="19607"/>
    <cellStyle name="20% - Accent5 10 3 2 2 5 2" xfId="38931"/>
    <cellStyle name="20% - Accent5 10 3 2 2 6" xfId="22576"/>
    <cellStyle name="20% - Accent5 10 3 2 2 7" xfId="21091"/>
    <cellStyle name="20% - Accent5 10 3 2 2 8" xfId="40415"/>
    <cellStyle name="20% - Accent5 10 3 2 3" xfId="3749"/>
    <cellStyle name="20% - Accent5 10 3 2 3 2" xfId="9136"/>
    <cellStyle name="20% - Accent5 10 3 2 3 2 2" xfId="28694"/>
    <cellStyle name="20% - Accent5 10 3 2 3 2 3" xfId="46510"/>
    <cellStyle name="20% - Accent5 10 3 2 3 3" xfId="15255"/>
    <cellStyle name="20% - Accent5 10 3 2 3 3 2" xfId="34648"/>
    <cellStyle name="20% - Accent5 10 3 2 3 4" xfId="23465"/>
    <cellStyle name="20% - Accent5 10 3 2 3 5" xfId="41295"/>
    <cellStyle name="20% - Accent5 10 3 2 4" xfId="5857"/>
    <cellStyle name="20% - Accent5 10 3 2 4 2" xfId="11218"/>
    <cellStyle name="20% - Accent5 10 3 2 4 2 2" xfId="30776"/>
    <cellStyle name="20% - Accent5 10 3 2 4 2 3" xfId="48562"/>
    <cellStyle name="20% - Accent5 10 3 2 4 3" xfId="17341"/>
    <cellStyle name="20% - Accent5 10 3 2 4 3 2" xfId="36700"/>
    <cellStyle name="20% - Accent5 10 3 2 4 4" xfId="25517"/>
    <cellStyle name="20% - Accent5 10 3 2 4 5" xfId="43347"/>
    <cellStyle name="20% - Accent5 10 3 2 5" xfId="7504"/>
    <cellStyle name="20% - Accent5 10 3 2 5 2" xfId="27064"/>
    <cellStyle name="20% - Accent5 10 3 2 5 3" xfId="44888"/>
    <cellStyle name="20% - Accent5 10 3 2 6" xfId="13585"/>
    <cellStyle name="20% - Accent5 10 3 2 6 2" xfId="33018"/>
    <cellStyle name="20% - Accent5 10 3 2 7" xfId="18865"/>
    <cellStyle name="20% - Accent5 10 3 2 7 2" xfId="38189"/>
    <cellStyle name="20% - Accent5 10 3 2 8" xfId="21833"/>
    <cellStyle name="20% - Accent5 10 3 2 9" xfId="20349"/>
    <cellStyle name="20% - Accent5 10 3 3" xfId="2163"/>
    <cellStyle name="20% - Accent5 10 3 3 2" xfId="4199"/>
    <cellStyle name="20% - Accent5 10 3 3 2 2" xfId="9586"/>
    <cellStyle name="20% - Accent5 10 3 3 2 2 2" xfId="29144"/>
    <cellStyle name="20% - Accent5 10 3 3 2 2 3" xfId="46960"/>
    <cellStyle name="20% - Accent5 10 3 3 2 3" xfId="15705"/>
    <cellStyle name="20% - Accent5 10 3 3 2 3 2" xfId="35098"/>
    <cellStyle name="20% - Accent5 10 3 3 2 4" xfId="23915"/>
    <cellStyle name="20% - Accent5 10 3 3 2 5" xfId="41745"/>
    <cellStyle name="20% - Accent5 10 3 3 3" xfId="7958"/>
    <cellStyle name="20% - Accent5 10 3 3 3 2" xfId="27518"/>
    <cellStyle name="20% - Accent5 10 3 3 3 3" xfId="45339"/>
    <cellStyle name="20% - Accent5 10 3 3 4" xfId="14039"/>
    <cellStyle name="20% - Accent5 10 3 3 4 2" xfId="33469"/>
    <cellStyle name="20% - Accent5 10 3 3 5" xfId="19316"/>
    <cellStyle name="20% - Accent5 10 3 3 5 2" xfId="38640"/>
    <cellStyle name="20% - Accent5 10 3 3 6" xfId="22284"/>
    <cellStyle name="20% - Accent5 10 3 3 7" xfId="20800"/>
    <cellStyle name="20% - Accent5 10 3 3 8" xfId="40124"/>
    <cellStyle name="20% - Accent5 10 3 4" xfId="3602"/>
    <cellStyle name="20% - Accent5 10 3 4 2" xfId="8989"/>
    <cellStyle name="20% - Accent5 10 3 4 2 2" xfId="28547"/>
    <cellStyle name="20% - Accent5 10 3 4 2 3" xfId="46363"/>
    <cellStyle name="20% - Accent5 10 3 4 3" xfId="15108"/>
    <cellStyle name="20% - Accent5 10 3 4 3 2" xfId="34501"/>
    <cellStyle name="20% - Accent5 10 3 4 4" xfId="23318"/>
    <cellStyle name="20% - Accent5 10 3 4 5" xfId="41148"/>
    <cellStyle name="20% - Accent5 10 3 5" xfId="3197"/>
    <cellStyle name="20% - Accent5 10 3 6" xfId="5248"/>
    <cellStyle name="20% - Accent5 10 3 6 2" xfId="10614"/>
    <cellStyle name="20% - Accent5 10 3 6 2 2" xfId="30172"/>
    <cellStyle name="20% - Accent5 10 3 6 2 3" xfId="47971"/>
    <cellStyle name="20% - Accent5 10 3 6 3" xfId="16737"/>
    <cellStyle name="20% - Accent5 10 3 6 3 2" xfId="36109"/>
    <cellStyle name="20% - Accent5 10 3 6 4" xfId="24926"/>
    <cellStyle name="20% - Accent5 10 3 6 5" xfId="42756"/>
    <cellStyle name="20% - Accent5 10 3 7" xfId="7212"/>
    <cellStyle name="20% - Accent5 10 3 7 2" xfId="26772"/>
    <cellStyle name="20% - Accent5 10 3 7 3" xfId="44597"/>
    <cellStyle name="20% - Accent5 10 3 8" xfId="12432"/>
    <cellStyle name="20% - Accent5 10 3 8 2" xfId="31989"/>
    <cellStyle name="20% - Accent5 10 3 8 3" xfId="49773"/>
    <cellStyle name="20% - Accent5 10 3 9" xfId="12788"/>
    <cellStyle name="20% - Accent5 10 3 9 2" xfId="32344"/>
    <cellStyle name="20% - Accent5 10 3 9 3" xfId="50083"/>
    <cellStyle name="20% - Accent5 10 4" xfId="1564"/>
    <cellStyle name="20% - Accent5 10 4 10" xfId="21688"/>
    <cellStyle name="20% - Accent5 10 4 11" xfId="20204"/>
    <cellStyle name="20% - Accent5 10 4 12" xfId="39528"/>
    <cellStyle name="20% - Accent5 10 4 2" xfId="2310"/>
    <cellStyle name="20% - Accent5 10 4 2 10" xfId="20946"/>
    <cellStyle name="20% - Accent5 10 4 2 11" xfId="40270"/>
    <cellStyle name="20% - Accent5 10 4 2 2" xfId="3337"/>
    <cellStyle name="20% - Accent5 10 4 2 2 2" xfId="8829"/>
    <cellStyle name="20% - Accent5 10 4 2 2 2 2" xfId="28389"/>
    <cellStyle name="20% - Accent5 10 4 2 2 2 3" xfId="46206"/>
    <cellStyle name="20% - Accent5 10 4 2 2 3" xfId="14931"/>
    <cellStyle name="20% - Accent5 10 4 2 2 3 2" xfId="34344"/>
    <cellStyle name="20% - Accent5 10 4 2 2 4" xfId="23161"/>
    <cellStyle name="20% - Accent5 10 4 2 2 5" xfId="40991"/>
    <cellStyle name="20% - Accent5 10 4 2 3" xfId="5645"/>
    <cellStyle name="20% - Accent5 10 4 2 3 2" xfId="11006"/>
    <cellStyle name="20% - Accent5 10 4 2 3 2 2" xfId="30564"/>
    <cellStyle name="20% - Accent5 10 4 2 3 2 3" xfId="48350"/>
    <cellStyle name="20% - Accent5 10 4 2 3 3" xfId="17129"/>
    <cellStyle name="20% - Accent5 10 4 2 3 3 2" xfId="36488"/>
    <cellStyle name="20% - Accent5 10 4 2 3 4" xfId="25305"/>
    <cellStyle name="20% - Accent5 10 4 2 3 5" xfId="43135"/>
    <cellStyle name="20% - Accent5 10 4 2 4" xfId="6344"/>
    <cellStyle name="20% - Accent5 10 4 2 4 2" xfId="11705"/>
    <cellStyle name="20% - Accent5 10 4 2 4 2 2" xfId="31263"/>
    <cellStyle name="20% - Accent5 10 4 2 4 2 3" xfId="49048"/>
    <cellStyle name="20% - Accent5 10 4 2 4 3" xfId="17828"/>
    <cellStyle name="20% - Accent5 10 4 2 4 3 2" xfId="37186"/>
    <cellStyle name="20% - Accent5 10 4 2 4 4" xfId="26003"/>
    <cellStyle name="20% - Accent5 10 4 2 4 5" xfId="43833"/>
    <cellStyle name="20% - Accent5 10 4 2 5" xfId="6748"/>
    <cellStyle name="20% - Accent5 10 4 2 5 2" xfId="12109"/>
    <cellStyle name="20% - Accent5 10 4 2 5 2 2" xfId="31667"/>
    <cellStyle name="20% - Accent5 10 4 2 5 2 3" xfId="49452"/>
    <cellStyle name="20% - Accent5 10 4 2 5 3" xfId="18232"/>
    <cellStyle name="20% - Accent5 10 4 2 5 3 2" xfId="37590"/>
    <cellStyle name="20% - Accent5 10 4 2 5 4" xfId="26407"/>
    <cellStyle name="20% - Accent5 10 4 2 5 5" xfId="44237"/>
    <cellStyle name="20% - Accent5 10 4 2 6" xfId="8105"/>
    <cellStyle name="20% - Accent5 10 4 2 6 2" xfId="27665"/>
    <cellStyle name="20% - Accent5 10 4 2 6 3" xfId="45485"/>
    <cellStyle name="20% - Accent5 10 4 2 7" xfId="14186"/>
    <cellStyle name="20% - Accent5 10 4 2 7 2" xfId="33615"/>
    <cellStyle name="20% - Accent5 10 4 2 8" xfId="19462"/>
    <cellStyle name="20% - Accent5 10 4 2 8 2" xfId="38786"/>
    <cellStyle name="20% - Accent5 10 4 2 9" xfId="22431"/>
    <cellStyle name="20% - Accent5 10 4 3" xfId="3003"/>
    <cellStyle name="20% - Accent5 10 4 3 2" xfId="8626"/>
    <cellStyle name="20% - Accent5 10 4 3 2 2" xfId="28186"/>
    <cellStyle name="20% - Accent5 10 4 3 2 3" xfId="46003"/>
    <cellStyle name="20% - Accent5 10 4 3 3" xfId="14717"/>
    <cellStyle name="20% - Accent5 10 4 3 3 2" xfId="34137"/>
    <cellStyle name="20% - Accent5 10 4 3 4" xfId="22954"/>
    <cellStyle name="20% - Accent5 10 4 3 5" xfId="40788"/>
    <cellStyle name="20% - Accent5 10 4 4" xfId="5021"/>
    <cellStyle name="20% - Accent5 10 4 4 2" xfId="10388"/>
    <cellStyle name="20% - Accent5 10 4 4 2 2" xfId="29946"/>
    <cellStyle name="20% - Accent5 10 4 4 2 3" xfId="47759"/>
    <cellStyle name="20% - Accent5 10 4 4 3" xfId="16511"/>
    <cellStyle name="20% - Accent5 10 4 4 3 2" xfId="35897"/>
    <cellStyle name="20% - Accent5 10 4 4 4" xfId="24714"/>
    <cellStyle name="20% - Accent5 10 4 4 5" xfId="42544"/>
    <cellStyle name="20% - Accent5 10 4 5" xfId="6141"/>
    <cellStyle name="20% - Accent5 10 4 5 2" xfId="11502"/>
    <cellStyle name="20% - Accent5 10 4 5 2 2" xfId="31060"/>
    <cellStyle name="20% - Accent5 10 4 5 2 3" xfId="48845"/>
    <cellStyle name="20% - Accent5 10 4 5 3" xfId="17625"/>
    <cellStyle name="20% - Accent5 10 4 5 3 2" xfId="36983"/>
    <cellStyle name="20% - Accent5 10 4 5 4" xfId="25800"/>
    <cellStyle name="20% - Accent5 10 4 5 5" xfId="43630"/>
    <cellStyle name="20% - Accent5 10 4 6" xfId="6545"/>
    <cellStyle name="20% - Accent5 10 4 6 2" xfId="11906"/>
    <cellStyle name="20% - Accent5 10 4 6 2 2" xfId="31464"/>
    <cellStyle name="20% - Accent5 10 4 6 2 3" xfId="49249"/>
    <cellStyle name="20% - Accent5 10 4 6 3" xfId="18029"/>
    <cellStyle name="20% - Accent5 10 4 6 3 2" xfId="37387"/>
    <cellStyle name="20% - Accent5 10 4 6 4" xfId="26204"/>
    <cellStyle name="20% - Accent5 10 4 6 5" xfId="44034"/>
    <cellStyle name="20% - Accent5 10 4 7" xfId="7359"/>
    <cellStyle name="20% - Accent5 10 4 7 2" xfId="26919"/>
    <cellStyle name="20% - Accent5 10 4 7 3" xfId="44743"/>
    <cellStyle name="20% - Accent5 10 4 8" xfId="13440"/>
    <cellStyle name="20% - Accent5 10 4 8 2" xfId="32873"/>
    <cellStyle name="20% - Accent5 10 4 9" xfId="18720"/>
    <cellStyle name="20% - Accent5 10 4 9 2" xfId="38044"/>
    <cellStyle name="20% - Accent5 10 5" xfId="1871"/>
    <cellStyle name="20% - Accent5 10 5 10" xfId="39834"/>
    <cellStyle name="20% - Accent5 10 5 2" xfId="2617"/>
    <cellStyle name="20% - Accent5 10 5 2 2" xfId="4639"/>
    <cellStyle name="20% - Accent5 10 5 2 2 2" xfId="10026"/>
    <cellStyle name="20% - Accent5 10 5 2 2 2 2" xfId="29584"/>
    <cellStyle name="20% - Accent5 10 5 2 2 2 3" xfId="47398"/>
    <cellStyle name="20% - Accent5 10 5 2 2 3" xfId="16145"/>
    <cellStyle name="20% - Accent5 10 5 2 2 3 2" xfId="35536"/>
    <cellStyle name="20% - Accent5 10 5 2 2 4" xfId="24353"/>
    <cellStyle name="20% - Accent5 10 5 2 2 5" xfId="42183"/>
    <cellStyle name="20% - Accent5 10 5 2 3" xfId="8412"/>
    <cellStyle name="20% - Accent5 10 5 2 3 2" xfId="27972"/>
    <cellStyle name="20% - Accent5 10 5 2 3 3" xfId="45791"/>
    <cellStyle name="20% - Accent5 10 5 2 4" xfId="14493"/>
    <cellStyle name="20% - Accent5 10 5 2 4 2" xfId="33921"/>
    <cellStyle name="20% - Accent5 10 5 2 5" xfId="19768"/>
    <cellStyle name="20% - Accent5 10 5 2 5 2" xfId="39092"/>
    <cellStyle name="20% - Accent5 10 5 2 6" xfId="22738"/>
    <cellStyle name="20% - Accent5 10 5 2 7" xfId="21252"/>
    <cellStyle name="20% - Accent5 10 5 2 8" xfId="40576"/>
    <cellStyle name="20% - Accent5 10 5 3" xfId="3909"/>
    <cellStyle name="20% - Accent5 10 5 3 2" xfId="9296"/>
    <cellStyle name="20% - Accent5 10 5 3 2 2" xfId="28854"/>
    <cellStyle name="20% - Accent5 10 5 3 2 3" xfId="46670"/>
    <cellStyle name="20% - Accent5 10 5 3 3" xfId="15415"/>
    <cellStyle name="20% - Accent5 10 5 3 3 2" xfId="34808"/>
    <cellStyle name="20% - Accent5 10 5 3 4" xfId="23625"/>
    <cellStyle name="20% - Accent5 10 5 3 5" xfId="41455"/>
    <cellStyle name="20% - Accent5 10 5 4" xfId="5455"/>
    <cellStyle name="20% - Accent5 10 5 4 2" xfId="10816"/>
    <cellStyle name="20% - Accent5 10 5 4 2 2" xfId="30374"/>
    <cellStyle name="20% - Accent5 10 5 4 2 3" xfId="48160"/>
    <cellStyle name="20% - Accent5 10 5 4 3" xfId="16939"/>
    <cellStyle name="20% - Accent5 10 5 4 3 2" xfId="36298"/>
    <cellStyle name="20% - Accent5 10 5 4 4" xfId="25115"/>
    <cellStyle name="20% - Accent5 10 5 4 5" xfId="42945"/>
    <cellStyle name="20% - Accent5 10 5 5" xfId="7666"/>
    <cellStyle name="20% - Accent5 10 5 5 2" xfId="27226"/>
    <cellStyle name="20% - Accent5 10 5 5 3" xfId="45049"/>
    <cellStyle name="20% - Accent5 10 5 6" xfId="13747"/>
    <cellStyle name="20% - Accent5 10 5 6 2" xfId="33179"/>
    <cellStyle name="20% - Accent5 10 5 7" xfId="19026"/>
    <cellStyle name="20% - Accent5 10 5 7 2" xfId="38350"/>
    <cellStyle name="20% - Accent5 10 5 8" xfId="21994"/>
    <cellStyle name="20% - Accent5 10 5 9" xfId="20510"/>
    <cellStyle name="20% - Accent5 10 6" xfId="2018"/>
    <cellStyle name="20% - Accent5 10 6 2" xfId="4054"/>
    <cellStyle name="20% - Accent5 10 6 2 2" xfId="9441"/>
    <cellStyle name="20% - Accent5 10 6 2 2 2" xfId="28999"/>
    <cellStyle name="20% - Accent5 10 6 2 2 3" xfId="46815"/>
    <cellStyle name="20% - Accent5 10 6 2 3" xfId="15560"/>
    <cellStyle name="20% - Accent5 10 6 2 3 2" xfId="34953"/>
    <cellStyle name="20% - Accent5 10 6 2 4" xfId="23770"/>
    <cellStyle name="20% - Accent5 10 6 2 5" xfId="41600"/>
    <cellStyle name="20% - Accent5 10 6 3" xfId="7813"/>
    <cellStyle name="20% - Accent5 10 6 3 2" xfId="27373"/>
    <cellStyle name="20% - Accent5 10 6 3 3" xfId="45194"/>
    <cellStyle name="20% - Accent5 10 6 4" xfId="13894"/>
    <cellStyle name="20% - Accent5 10 6 4 2" xfId="33324"/>
    <cellStyle name="20% - Accent5 10 6 5" xfId="19171"/>
    <cellStyle name="20% - Accent5 10 6 5 2" xfId="38495"/>
    <cellStyle name="20% - Accent5 10 6 6" xfId="22139"/>
    <cellStyle name="20% - Accent5 10 6 7" xfId="20655"/>
    <cellStyle name="20% - Accent5 10 6 8" xfId="39979"/>
    <cellStyle name="20% - Accent5 10 7" xfId="2856"/>
    <cellStyle name="20% - Accent5 10 8" xfId="4812"/>
    <cellStyle name="20% - Accent5 10 8 2" xfId="10196"/>
    <cellStyle name="20% - Accent5 10 8 2 2" xfId="29754"/>
    <cellStyle name="20% - Accent5 10 8 2 3" xfId="47568"/>
    <cellStyle name="20% - Accent5 10 8 3" xfId="16318"/>
    <cellStyle name="20% - Accent5 10 8 3 2" xfId="35706"/>
    <cellStyle name="20% - Accent5 10 8 4" xfId="24523"/>
    <cellStyle name="20% - Accent5 10 8 5" xfId="42353"/>
    <cellStyle name="20% - Accent5 10 9" xfId="7066"/>
    <cellStyle name="20% - Accent5 10 9 2" xfId="26627"/>
    <cellStyle name="20% - Accent5 10 9 3" xfId="44452"/>
    <cellStyle name="20% - Accent5 11" xfId="1145"/>
    <cellStyle name="20% - Accent5 11 10" xfId="6574"/>
    <cellStyle name="20% - Accent5 11 10 2" xfId="11935"/>
    <cellStyle name="20% - Accent5 11 10 2 2" xfId="31493"/>
    <cellStyle name="20% - Accent5 11 10 2 3" xfId="49278"/>
    <cellStyle name="20% - Accent5 11 10 3" xfId="18058"/>
    <cellStyle name="20% - Accent5 11 10 3 2" xfId="37416"/>
    <cellStyle name="20% - Accent5 11 10 4" xfId="26233"/>
    <cellStyle name="20% - Accent5 11 10 5" xfId="44063"/>
    <cellStyle name="20% - Accent5 11 11" xfId="7096"/>
    <cellStyle name="20% - Accent5 11 11 2" xfId="26656"/>
    <cellStyle name="20% - Accent5 11 11 3" xfId="44481"/>
    <cellStyle name="20% - Accent5 11 12" xfId="12303"/>
    <cellStyle name="20% - Accent5 11 12 2" xfId="31861"/>
    <cellStyle name="20% - Accent5 11 12 3" xfId="49646"/>
    <cellStyle name="20% - Accent5 11 13" xfId="12656"/>
    <cellStyle name="20% - Accent5 11 13 2" xfId="32213"/>
    <cellStyle name="20% - Accent5 11 13 3" xfId="49956"/>
    <cellStyle name="20% - Accent5 11 14" xfId="13107"/>
    <cellStyle name="20% - Accent5 11 14 2" xfId="32609"/>
    <cellStyle name="20% - Accent5 11 15" xfId="18424"/>
    <cellStyle name="20% - Accent5 11 15 2" xfId="37782"/>
    <cellStyle name="20% - Accent5 11 16" xfId="21426"/>
    <cellStyle name="20% - Accent5 11 17" xfId="19942"/>
    <cellStyle name="20% - Accent5 11 18" xfId="39266"/>
    <cellStyle name="20% - Accent5 11 2" xfId="1249"/>
    <cellStyle name="20% - Accent5 11 2 10" xfId="7154"/>
    <cellStyle name="20% - Accent5 11 2 10 2" xfId="26714"/>
    <cellStyle name="20% - Accent5 11 2 10 3" xfId="44539"/>
    <cellStyle name="20% - Accent5 11 2 11" xfId="12362"/>
    <cellStyle name="20% - Accent5 11 2 11 2" xfId="31920"/>
    <cellStyle name="20% - Accent5 11 2 11 3" xfId="49704"/>
    <cellStyle name="20% - Accent5 11 2 12" xfId="12717"/>
    <cellStyle name="20% - Accent5 11 2 12 2" xfId="32273"/>
    <cellStyle name="20% - Accent5 11 2 12 3" xfId="50014"/>
    <cellStyle name="20% - Accent5 11 2 13" xfId="13170"/>
    <cellStyle name="20% - Accent5 11 2 13 2" xfId="32669"/>
    <cellStyle name="20% - Accent5 11 2 14" xfId="18482"/>
    <cellStyle name="20% - Accent5 11 2 14 2" xfId="37840"/>
    <cellStyle name="20% - Accent5 11 2 15" xfId="21484"/>
    <cellStyle name="20% - Accent5 11 2 16" xfId="20000"/>
    <cellStyle name="20% - Accent5 11 2 17" xfId="39324"/>
    <cellStyle name="20% - Accent5 11 2 2" xfId="1504"/>
    <cellStyle name="20% - Accent5 11 2 2 10" xfId="12875"/>
    <cellStyle name="20% - Accent5 11 2 2 10 2" xfId="32431"/>
    <cellStyle name="20% - Accent5 11 2 2 10 3" xfId="50170"/>
    <cellStyle name="20% - Accent5 11 2 2 11" xfId="13381"/>
    <cellStyle name="20% - Accent5 11 2 2 11 2" xfId="32814"/>
    <cellStyle name="20% - Accent5 11 2 2 12" xfId="18661"/>
    <cellStyle name="20% - Accent5 11 2 2 12 2" xfId="37985"/>
    <cellStyle name="20% - Accent5 11 2 2 13" xfId="21629"/>
    <cellStyle name="20% - Accent5 11 2 2 14" xfId="20145"/>
    <cellStyle name="20% - Accent5 11 2 2 15" xfId="39469"/>
    <cellStyle name="20% - Accent5 11 2 2 2" xfId="1797"/>
    <cellStyle name="20% - Accent5 11 2 2 2 10" xfId="39760"/>
    <cellStyle name="20% - Accent5 11 2 2 2 2" xfId="2543"/>
    <cellStyle name="20% - Accent5 11 2 2 2 2 2" xfId="4566"/>
    <cellStyle name="20% - Accent5 11 2 2 2 2 2 2" xfId="9953"/>
    <cellStyle name="20% - Accent5 11 2 2 2 2 2 2 2" xfId="29511"/>
    <cellStyle name="20% - Accent5 11 2 2 2 2 2 2 3" xfId="47325"/>
    <cellStyle name="20% - Accent5 11 2 2 2 2 2 3" xfId="16072"/>
    <cellStyle name="20% - Accent5 11 2 2 2 2 2 3 2" xfId="35463"/>
    <cellStyle name="20% - Accent5 11 2 2 2 2 2 4" xfId="24280"/>
    <cellStyle name="20% - Accent5 11 2 2 2 2 2 5" xfId="42110"/>
    <cellStyle name="20% - Accent5 11 2 2 2 2 3" xfId="8338"/>
    <cellStyle name="20% - Accent5 11 2 2 2 2 3 2" xfId="27898"/>
    <cellStyle name="20% - Accent5 11 2 2 2 2 3 3" xfId="45717"/>
    <cellStyle name="20% - Accent5 11 2 2 2 2 4" xfId="14419"/>
    <cellStyle name="20% - Accent5 11 2 2 2 2 4 2" xfId="33847"/>
    <cellStyle name="20% - Accent5 11 2 2 2 2 5" xfId="19694"/>
    <cellStyle name="20% - Accent5 11 2 2 2 2 5 2" xfId="39018"/>
    <cellStyle name="20% - Accent5 11 2 2 2 2 6" xfId="22664"/>
    <cellStyle name="20% - Accent5 11 2 2 2 2 7" xfId="21178"/>
    <cellStyle name="20% - Accent5 11 2 2 2 2 8" xfId="40502"/>
    <cellStyle name="20% - Accent5 11 2 2 2 3" xfId="3836"/>
    <cellStyle name="20% - Accent5 11 2 2 2 3 2" xfId="9223"/>
    <cellStyle name="20% - Accent5 11 2 2 2 3 2 2" xfId="28781"/>
    <cellStyle name="20% - Accent5 11 2 2 2 3 2 3" xfId="46597"/>
    <cellStyle name="20% - Accent5 11 2 2 2 3 3" xfId="15342"/>
    <cellStyle name="20% - Accent5 11 2 2 2 3 3 2" xfId="34735"/>
    <cellStyle name="20% - Accent5 11 2 2 2 3 4" xfId="23552"/>
    <cellStyle name="20% - Accent5 11 2 2 2 3 5" xfId="41382"/>
    <cellStyle name="20% - Accent5 11 2 2 2 4" xfId="5944"/>
    <cellStyle name="20% - Accent5 11 2 2 2 4 2" xfId="11305"/>
    <cellStyle name="20% - Accent5 11 2 2 2 4 2 2" xfId="30863"/>
    <cellStyle name="20% - Accent5 11 2 2 2 4 2 3" xfId="48649"/>
    <cellStyle name="20% - Accent5 11 2 2 2 4 3" xfId="17428"/>
    <cellStyle name="20% - Accent5 11 2 2 2 4 3 2" xfId="36787"/>
    <cellStyle name="20% - Accent5 11 2 2 2 4 4" xfId="25604"/>
    <cellStyle name="20% - Accent5 11 2 2 2 4 5" xfId="43434"/>
    <cellStyle name="20% - Accent5 11 2 2 2 5" xfId="7592"/>
    <cellStyle name="20% - Accent5 11 2 2 2 5 2" xfId="27152"/>
    <cellStyle name="20% - Accent5 11 2 2 2 5 3" xfId="44975"/>
    <cellStyle name="20% - Accent5 11 2 2 2 6" xfId="13673"/>
    <cellStyle name="20% - Accent5 11 2 2 2 6 2" xfId="33105"/>
    <cellStyle name="20% - Accent5 11 2 2 2 7" xfId="18952"/>
    <cellStyle name="20% - Accent5 11 2 2 2 7 2" xfId="38276"/>
    <cellStyle name="20% - Accent5 11 2 2 2 8" xfId="21920"/>
    <cellStyle name="20% - Accent5 11 2 2 2 9" xfId="20436"/>
    <cellStyle name="20% - Accent5 11 2 2 3" xfId="2251"/>
    <cellStyle name="20% - Accent5 11 2 2 3 2" xfId="4287"/>
    <cellStyle name="20% - Accent5 11 2 2 3 2 2" xfId="9674"/>
    <cellStyle name="20% - Accent5 11 2 2 3 2 2 2" xfId="29232"/>
    <cellStyle name="20% - Accent5 11 2 2 3 2 2 3" xfId="47047"/>
    <cellStyle name="20% - Accent5 11 2 2 3 2 3" xfId="15793"/>
    <cellStyle name="20% - Accent5 11 2 2 3 2 3 2" xfId="35185"/>
    <cellStyle name="20% - Accent5 11 2 2 3 2 4" xfId="24002"/>
    <cellStyle name="20% - Accent5 11 2 2 3 2 5" xfId="41832"/>
    <cellStyle name="20% - Accent5 11 2 2 3 3" xfId="8046"/>
    <cellStyle name="20% - Accent5 11 2 2 3 3 2" xfId="27606"/>
    <cellStyle name="20% - Accent5 11 2 2 3 3 3" xfId="45426"/>
    <cellStyle name="20% - Accent5 11 2 2 3 4" xfId="14127"/>
    <cellStyle name="20% - Accent5 11 2 2 3 4 2" xfId="33556"/>
    <cellStyle name="20% - Accent5 11 2 2 3 5" xfId="19403"/>
    <cellStyle name="20% - Accent5 11 2 2 3 5 2" xfId="38727"/>
    <cellStyle name="20% - Accent5 11 2 2 3 6" xfId="22372"/>
    <cellStyle name="20% - Accent5 11 2 2 3 7" xfId="20887"/>
    <cellStyle name="20% - Accent5 11 2 2 3 8" xfId="40211"/>
    <cellStyle name="20% - Accent5 11 2 2 4" xfId="3424"/>
    <cellStyle name="20% - Accent5 11 2 2 4 2" xfId="8916"/>
    <cellStyle name="20% - Accent5 11 2 2 4 2 2" xfId="28476"/>
    <cellStyle name="20% - Accent5 11 2 2 4 2 3" xfId="46293"/>
    <cellStyle name="20% - Accent5 11 2 2 4 3" xfId="15018"/>
    <cellStyle name="20% - Accent5 11 2 2 4 3 2" xfId="34431"/>
    <cellStyle name="20% - Accent5 11 2 2 4 4" xfId="23248"/>
    <cellStyle name="20% - Accent5 11 2 2 4 5" xfId="41078"/>
    <cellStyle name="20% - Accent5 11 2 2 5" xfId="5335"/>
    <cellStyle name="20% - Accent5 11 2 2 5 2" xfId="10701"/>
    <cellStyle name="20% - Accent5 11 2 2 5 2 2" xfId="30259"/>
    <cellStyle name="20% - Accent5 11 2 2 5 2 3" xfId="48058"/>
    <cellStyle name="20% - Accent5 11 2 2 5 3" xfId="16824"/>
    <cellStyle name="20% - Accent5 11 2 2 5 3 2" xfId="36196"/>
    <cellStyle name="20% - Accent5 11 2 2 5 4" xfId="25013"/>
    <cellStyle name="20% - Accent5 11 2 2 5 5" xfId="42843"/>
    <cellStyle name="20% - Accent5 11 2 2 6" xfId="6431"/>
    <cellStyle name="20% - Accent5 11 2 2 6 2" xfId="11792"/>
    <cellStyle name="20% - Accent5 11 2 2 6 2 2" xfId="31350"/>
    <cellStyle name="20% - Accent5 11 2 2 6 2 3" xfId="49135"/>
    <cellStyle name="20% - Accent5 11 2 2 6 3" xfId="17915"/>
    <cellStyle name="20% - Accent5 11 2 2 6 3 2" xfId="37273"/>
    <cellStyle name="20% - Accent5 11 2 2 6 4" xfId="26090"/>
    <cellStyle name="20% - Accent5 11 2 2 6 5" xfId="43920"/>
    <cellStyle name="20% - Accent5 11 2 2 7" xfId="6835"/>
    <cellStyle name="20% - Accent5 11 2 2 7 2" xfId="12196"/>
    <cellStyle name="20% - Accent5 11 2 2 7 2 2" xfId="31754"/>
    <cellStyle name="20% - Accent5 11 2 2 7 2 3" xfId="49539"/>
    <cellStyle name="20% - Accent5 11 2 2 7 3" xfId="18319"/>
    <cellStyle name="20% - Accent5 11 2 2 7 3 2" xfId="37677"/>
    <cellStyle name="20% - Accent5 11 2 2 7 4" xfId="26494"/>
    <cellStyle name="20% - Accent5 11 2 2 7 5" xfId="44324"/>
    <cellStyle name="20% - Accent5 11 2 2 8" xfId="7300"/>
    <cellStyle name="20% - Accent5 11 2 2 8 2" xfId="26860"/>
    <cellStyle name="20% - Accent5 11 2 2 8 3" xfId="44684"/>
    <cellStyle name="20% - Accent5 11 2 2 9" xfId="12519"/>
    <cellStyle name="20% - Accent5 11 2 2 9 2" xfId="32076"/>
    <cellStyle name="20% - Accent5 11 2 2 9 3" xfId="49860"/>
    <cellStyle name="20% - Accent5 11 2 3" xfId="1651"/>
    <cellStyle name="20% - Accent5 11 2 3 10" xfId="39615"/>
    <cellStyle name="20% - Accent5 11 2 3 2" xfId="2397"/>
    <cellStyle name="20% - Accent5 11 2 3 2 2" xfId="4420"/>
    <cellStyle name="20% - Accent5 11 2 3 2 2 2" xfId="9807"/>
    <cellStyle name="20% - Accent5 11 2 3 2 2 2 2" xfId="29365"/>
    <cellStyle name="20% - Accent5 11 2 3 2 2 2 3" xfId="47180"/>
    <cellStyle name="20% - Accent5 11 2 3 2 2 3" xfId="15926"/>
    <cellStyle name="20% - Accent5 11 2 3 2 2 3 2" xfId="35318"/>
    <cellStyle name="20% - Accent5 11 2 3 2 2 4" xfId="24135"/>
    <cellStyle name="20% - Accent5 11 2 3 2 2 5" xfId="41965"/>
    <cellStyle name="20% - Accent5 11 2 3 2 3" xfId="5732"/>
    <cellStyle name="20% - Accent5 11 2 3 2 3 2" xfId="11093"/>
    <cellStyle name="20% - Accent5 11 2 3 2 3 2 2" xfId="30651"/>
    <cellStyle name="20% - Accent5 11 2 3 2 3 2 3" xfId="48437"/>
    <cellStyle name="20% - Accent5 11 2 3 2 3 3" xfId="17216"/>
    <cellStyle name="20% - Accent5 11 2 3 2 3 3 2" xfId="36575"/>
    <cellStyle name="20% - Accent5 11 2 3 2 3 4" xfId="25392"/>
    <cellStyle name="20% - Accent5 11 2 3 2 3 5" xfId="43222"/>
    <cellStyle name="20% - Accent5 11 2 3 2 4" xfId="8192"/>
    <cellStyle name="20% - Accent5 11 2 3 2 4 2" xfId="27752"/>
    <cellStyle name="20% - Accent5 11 2 3 2 4 3" xfId="45572"/>
    <cellStyle name="20% - Accent5 11 2 3 2 5" xfId="14273"/>
    <cellStyle name="20% - Accent5 11 2 3 2 5 2" xfId="33702"/>
    <cellStyle name="20% - Accent5 11 2 3 2 6" xfId="19549"/>
    <cellStyle name="20% - Accent5 11 2 3 2 6 2" xfId="38873"/>
    <cellStyle name="20% - Accent5 11 2 3 2 7" xfId="22518"/>
    <cellStyle name="20% - Accent5 11 2 3 2 8" xfId="21033"/>
    <cellStyle name="20% - Accent5 11 2 3 2 9" xfId="40357"/>
    <cellStyle name="20% - Accent5 11 2 3 3" xfId="3693"/>
    <cellStyle name="20% - Accent5 11 2 3 3 2" xfId="9080"/>
    <cellStyle name="20% - Accent5 11 2 3 3 2 2" xfId="28638"/>
    <cellStyle name="20% - Accent5 11 2 3 3 2 3" xfId="46454"/>
    <cellStyle name="20% - Accent5 11 2 3 3 3" xfId="15199"/>
    <cellStyle name="20% - Accent5 11 2 3 3 3 2" xfId="34592"/>
    <cellStyle name="20% - Accent5 11 2 3 3 4" xfId="23409"/>
    <cellStyle name="20% - Accent5 11 2 3 3 5" xfId="41239"/>
    <cellStyle name="20% - Accent5 11 2 3 4" xfId="5108"/>
    <cellStyle name="20% - Accent5 11 2 3 4 2" xfId="10475"/>
    <cellStyle name="20% - Accent5 11 2 3 4 2 2" xfId="30033"/>
    <cellStyle name="20% - Accent5 11 2 3 4 2 3" xfId="47846"/>
    <cellStyle name="20% - Accent5 11 2 3 4 3" xfId="16598"/>
    <cellStyle name="20% - Accent5 11 2 3 4 3 2" xfId="35984"/>
    <cellStyle name="20% - Accent5 11 2 3 4 4" xfId="24801"/>
    <cellStyle name="20% - Accent5 11 2 3 4 5" xfId="42631"/>
    <cellStyle name="20% - Accent5 11 2 3 5" xfId="7446"/>
    <cellStyle name="20% - Accent5 11 2 3 5 2" xfId="27006"/>
    <cellStyle name="20% - Accent5 11 2 3 5 3" xfId="44830"/>
    <cellStyle name="20% - Accent5 11 2 3 6" xfId="13527"/>
    <cellStyle name="20% - Accent5 11 2 3 6 2" xfId="32960"/>
    <cellStyle name="20% - Accent5 11 2 3 7" xfId="18807"/>
    <cellStyle name="20% - Accent5 11 2 3 7 2" xfId="38131"/>
    <cellStyle name="20% - Accent5 11 2 3 8" xfId="21775"/>
    <cellStyle name="20% - Accent5 11 2 3 9" xfId="20291"/>
    <cellStyle name="20% - Accent5 11 2 4" xfId="1959"/>
    <cellStyle name="20% - Accent5 11 2 4 10" xfId="39921"/>
    <cellStyle name="20% - Accent5 11 2 4 2" xfId="2704"/>
    <cellStyle name="20% - Accent5 11 2 4 2 2" xfId="4726"/>
    <cellStyle name="20% - Accent5 11 2 4 2 2 2" xfId="10113"/>
    <cellStyle name="20% - Accent5 11 2 4 2 2 2 2" xfId="29671"/>
    <cellStyle name="20% - Accent5 11 2 4 2 2 2 3" xfId="47485"/>
    <cellStyle name="20% - Accent5 11 2 4 2 2 3" xfId="16232"/>
    <cellStyle name="20% - Accent5 11 2 4 2 2 3 2" xfId="35623"/>
    <cellStyle name="20% - Accent5 11 2 4 2 2 4" xfId="24440"/>
    <cellStyle name="20% - Accent5 11 2 4 2 2 5" xfId="42270"/>
    <cellStyle name="20% - Accent5 11 2 4 2 3" xfId="8499"/>
    <cellStyle name="20% - Accent5 11 2 4 2 3 2" xfId="28059"/>
    <cellStyle name="20% - Accent5 11 2 4 2 3 3" xfId="45878"/>
    <cellStyle name="20% - Accent5 11 2 4 2 4" xfId="14580"/>
    <cellStyle name="20% - Accent5 11 2 4 2 4 2" xfId="34008"/>
    <cellStyle name="20% - Accent5 11 2 4 2 5" xfId="19855"/>
    <cellStyle name="20% - Accent5 11 2 4 2 5 2" xfId="39179"/>
    <cellStyle name="20% - Accent5 11 2 4 2 6" xfId="22825"/>
    <cellStyle name="20% - Accent5 11 2 4 2 7" xfId="21339"/>
    <cellStyle name="20% - Accent5 11 2 4 2 8" xfId="40663"/>
    <cellStyle name="20% - Accent5 11 2 4 3" xfId="3996"/>
    <cellStyle name="20% - Accent5 11 2 4 3 2" xfId="9383"/>
    <cellStyle name="20% - Accent5 11 2 4 3 2 2" xfId="28941"/>
    <cellStyle name="20% - Accent5 11 2 4 3 2 3" xfId="46757"/>
    <cellStyle name="20% - Accent5 11 2 4 3 3" xfId="15502"/>
    <cellStyle name="20% - Accent5 11 2 4 3 3 2" xfId="34895"/>
    <cellStyle name="20% - Accent5 11 2 4 3 4" xfId="23712"/>
    <cellStyle name="20% - Accent5 11 2 4 3 5" xfId="41542"/>
    <cellStyle name="20% - Accent5 11 2 4 4" xfId="5542"/>
    <cellStyle name="20% - Accent5 11 2 4 4 2" xfId="10903"/>
    <cellStyle name="20% - Accent5 11 2 4 4 2 2" xfId="30461"/>
    <cellStyle name="20% - Accent5 11 2 4 4 2 3" xfId="48247"/>
    <cellStyle name="20% - Accent5 11 2 4 4 3" xfId="17026"/>
    <cellStyle name="20% - Accent5 11 2 4 4 3 2" xfId="36385"/>
    <cellStyle name="20% - Accent5 11 2 4 4 4" xfId="25202"/>
    <cellStyle name="20% - Accent5 11 2 4 4 5" xfId="43032"/>
    <cellStyle name="20% - Accent5 11 2 4 5" xfId="7754"/>
    <cellStyle name="20% - Accent5 11 2 4 5 2" xfId="27314"/>
    <cellStyle name="20% - Accent5 11 2 4 5 3" xfId="45136"/>
    <cellStyle name="20% - Accent5 11 2 4 6" xfId="13835"/>
    <cellStyle name="20% - Accent5 11 2 4 6 2" xfId="33266"/>
    <cellStyle name="20% - Accent5 11 2 4 7" xfId="19113"/>
    <cellStyle name="20% - Accent5 11 2 4 7 2" xfId="38437"/>
    <cellStyle name="20% - Accent5 11 2 4 8" xfId="22081"/>
    <cellStyle name="20% - Accent5 11 2 4 9" xfId="20597"/>
    <cellStyle name="20% - Accent5 11 2 5" xfId="2105"/>
    <cellStyle name="20% - Accent5 11 2 5 2" xfId="4141"/>
    <cellStyle name="20% - Accent5 11 2 5 2 2" xfId="9528"/>
    <cellStyle name="20% - Accent5 11 2 5 2 2 2" xfId="29086"/>
    <cellStyle name="20% - Accent5 11 2 5 2 2 3" xfId="46902"/>
    <cellStyle name="20% - Accent5 11 2 5 2 3" xfId="15647"/>
    <cellStyle name="20% - Accent5 11 2 5 2 3 2" xfId="35040"/>
    <cellStyle name="20% - Accent5 11 2 5 2 4" xfId="23857"/>
    <cellStyle name="20% - Accent5 11 2 5 2 5" xfId="41687"/>
    <cellStyle name="20% - Accent5 11 2 5 3" xfId="7900"/>
    <cellStyle name="20% - Accent5 11 2 5 3 2" xfId="27460"/>
    <cellStyle name="20% - Accent5 11 2 5 3 3" xfId="45281"/>
    <cellStyle name="20% - Accent5 11 2 5 4" xfId="13981"/>
    <cellStyle name="20% - Accent5 11 2 5 4 2" xfId="33411"/>
    <cellStyle name="20% - Accent5 11 2 5 5" xfId="19258"/>
    <cellStyle name="20% - Accent5 11 2 5 5 2" xfId="38582"/>
    <cellStyle name="20% - Accent5 11 2 5 6" xfId="22226"/>
    <cellStyle name="20% - Accent5 11 2 5 7" xfId="20742"/>
    <cellStyle name="20% - Accent5 11 2 5 8" xfId="40066"/>
    <cellStyle name="20% - Accent5 11 2 6" xfId="3133"/>
    <cellStyle name="20% - Accent5 11 2 6 2" xfId="8713"/>
    <cellStyle name="20% - Accent5 11 2 6 2 2" xfId="28273"/>
    <cellStyle name="20% - Accent5 11 2 6 2 3" xfId="46090"/>
    <cellStyle name="20% - Accent5 11 2 6 3" xfId="14804"/>
    <cellStyle name="20% - Accent5 11 2 6 3 2" xfId="34224"/>
    <cellStyle name="20% - Accent5 11 2 6 4" xfId="23041"/>
    <cellStyle name="20% - Accent5 11 2 6 5" xfId="40875"/>
    <cellStyle name="20% - Accent5 11 2 7" xfId="4901"/>
    <cellStyle name="20% - Accent5 11 2 7 2" xfId="10285"/>
    <cellStyle name="20% - Accent5 11 2 7 2 2" xfId="29843"/>
    <cellStyle name="20% - Accent5 11 2 7 2 3" xfId="47656"/>
    <cellStyle name="20% - Accent5 11 2 7 3" xfId="16407"/>
    <cellStyle name="20% - Accent5 11 2 7 3 2" xfId="35794"/>
    <cellStyle name="20% - Accent5 11 2 7 4" xfId="24611"/>
    <cellStyle name="20% - Accent5 11 2 7 5" xfId="42441"/>
    <cellStyle name="20% - Accent5 11 2 8" xfId="6228"/>
    <cellStyle name="20% - Accent5 11 2 8 2" xfId="11589"/>
    <cellStyle name="20% - Accent5 11 2 8 2 2" xfId="31147"/>
    <cellStyle name="20% - Accent5 11 2 8 2 3" xfId="48932"/>
    <cellStyle name="20% - Accent5 11 2 8 3" xfId="17712"/>
    <cellStyle name="20% - Accent5 11 2 8 3 2" xfId="37070"/>
    <cellStyle name="20% - Accent5 11 2 8 4" xfId="25887"/>
    <cellStyle name="20% - Accent5 11 2 8 5" xfId="43717"/>
    <cellStyle name="20% - Accent5 11 2 9" xfId="6632"/>
    <cellStyle name="20% - Accent5 11 2 9 2" xfId="11993"/>
    <cellStyle name="20% - Accent5 11 2 9 2 2" xfId="31551"/>
    <cellStyle name="20% - Accent5 11 2 9 2 3" xfId="49336"/>
    <cellStyle name="20% - Accent5 11 2 9 3" xfId="18116"/>
    <cellStyle name="20% - Accent5 11 2 9 3 2" xfId="37474"/>
    <cellStyle name="20% - Accent5 11 2 9 4" xfId="26291"/>
    <cellStyle name="20% - Accent5 11 2 9 5" xfId="44121"/>
    <cellStyle name="20% - Accent5 11 3" xfId="1440"/>
    <cellStyle name="20% - Accent5 11 3 10" xfId="12817"/>
    <cellStyle name="20% - Accent5 11 3 10 2" xfId="32373"/>
    <cellStyle name="20% - Accent5 11 3 10 3" xfId="50112"/>
    <cellStyle name="20% - Accent5 11 3 11" xfId="13319"/>
    <cellStyle name="20% - Accent5 11 3 11 2" xfId="32756"/>
    <cellStyle name="20% - Accent5 11 3 12" xfId="18601"/>
    <cellStyle name="20% - Accent5 11 3 12 2" xfId="37927"/>
    <cellStyle name="20% - Accent5 11 3 13" xfId="21571"/>
    <cellStyle name="20% - Accent5 11 3 14" xfId="20087"/>
    <cellStyle name="20% - Accent5 11 3 15" xfId="39411"/>
    <cellStyle name="20% - Accent5 11 3 2" xfId="1738"/>
    <cellStyle name="20% - Accent5 11 3 2 10" xfId="39702"/>
    <cellStyle name="20% - Accent5 11 3 2 2" xfId="2484"/>
    <cellStyle name="20% - Accent5 11 3 2 2 2" xfId="4507"/>
    <cellStyle name="20% - Accent5 11 3 2 2 2 2" xfId="9894"/>
    <cellStyle name="20% - Accent5 11 3 2 2 2 2 2" xfId="29452"/>
    <cellStyle name="20% - Accent5 11 3 2 2 2 2 3" xfId="47267"/>
    <cellStyle name="20% - Accent5 11 3 2 2 2 3" xfId="16013"/>
    <cellStyle name="20% - Accent5 11 3 2 2 2 3 2" xfId="35405"/>
    <cellStyle name="20% - Accent5 11 3 2 2 2 4" xfId="24222"/>
    <cellStyle name="20% - Accent5 11 3 2 2 2 5" xfId="42052"/>
    <cellStyle name="20% - Accent5 11 3 2 2 3" xfId="8279"/>
    <cellStyle name="20% - Accent5 11 3 2 2 3 2" xfId="27839"/>
    <cellStyle name="20% - Accent5 11 3 2 2 3 3" xfId="45659"/>
    <cellStyle name="20% - Accent5 11 3 2 2 4" xfId="14360"/>
    <cellStyle name="20% - Accent5 11 3 2 2 4 2" xfId="33789"/>
    <cellStyle name="20% - Accent5 11 3 2 2 5" xfId="19636"/>
    <cellStyle name="20% - Accent5 11 3 2 2 5 2" xfId="38960"/>
    <cellStyle name="20% - Accent5 11 3 2 2 6" xfId="22605"/>
    <cellStyle name="20% - Accent5 11 3 2 2 7" xfId="21120"/>
    <cellStyle name="20% - Accent5 11 3 2 2 8" xfId="40444"/>
    <cellStyle name="20% - Accent5 11 3 2 3" xfId="3778"/>
    <cellStyle name="20% - Accent5 11 3 2 3 2" xfId="9165"/>
    <cellStyle name="20% - Accent5 11 3 2 3 2 2" xfId="28723"/>
    <cellStyle name="20% - Accent5 11 3 2 3 2 3" xfId="46539"/>
    <cellStyle name="20% - Accent5 11 3 2 3 3" xfId="15284"/>
    <cellStyle name="20% - Accent5 11 3 2 3 3 2" xfId="34677"/>
    <cellStyle name="20% - Accent5 11 3 2 3 4" xfId="23494"/>
    <cellStyle name="20% - Accent5 11 3 2 3 5" xfId="41324"/>
    <cellStyle name="20% - Accent5 11 3 2 4" xfId="5886"/>
    <cellStyle name="20% - Accent5 11 3 2 4 2" xfId="11247"/>
    <cellStyle name="20% - Accent5 11 3 2 4 2 2" xfId="30805"/>
    <cellStyle name="20% - Accent5 11 3 2 4 2 3" xfId="48591"/>
    <cellStyle name="20% - Accent5 11 3 2 4 3" xfId="17370"/>
    <cellStyle name="20% - Accent5 11 3 2 4 3 2" xfId="36729"/>
    <cellStyle name="20% - Accent5 11 3 2 4 4" xfId="25546"/>
    <cellStyle name="20% - Accent5 11 3 2 4 5" xfId="43376"/>
    <cellStyle name="20% - Accent5 11 3 2 5" xfId="7533"/>
    <cellStyle name="20% - Accent5 11 3 2 5 2" xfId="27093"/>
    <cellStyle name="20% - Accent5 11 3 2 5 3" xfId="44917"/>
    <cellStyle name="20% - Accent5 11 3 2 6" xfId="13614"/>
    <cellStyle name="20% - Accent5 11 3 2 6 2" xfId="33047"/>
    <cellStyle name="20% - Accent5 11 3 2 7" xfId="18894"/>
    <cellStyle name="20% - Accent5 11 3 2 7 2" xfId="38218"/>
    <cellStyle name="20% - Accent5 11 3 2 8" xfId="21862"/>
    <cellStyle name="20% - Accent5 11 3 2 9" xfId="20378"/>
    <cellStyle name="20% - Accent5 11 3 3" xfId="2192"/>
    <cellStyle name="20% - Accent5 11 3 3 2" xfId="4228"/>
    <cellStyle name="20% - Accent5 11 3 3 2 2" xfId="9615"/>
    <cellStyle name="20% - Accent5 11 3 3 2 2 2" xfId="29173"/>
    <cellStyle name="20% - Accent5 11 3 3 2 2 3" xfId="46989"/>
    <cellStyle name="20% - Accent5 11 3 3 2 3" xfId="15734"/>
    <cellStyle name="20% - Accent5 11 3 3 2 3 2" xfId="35127"/>
    <cellStyle name="20% - Accent5 11 3 3 2 4" xfId="23944"/>
    <cellStyle name="20% - Accent5 11 3 3 2 5" xfId="41774"/>
    <cellStyle name="20% - Accent5 11 3 3 3" xfId="7987"/>
    <cellStyle name="20% - Accent5 11 3 3 3 2" xfId="27547"/>
    <cellStyle name="20% - Accent5 11 3 3 3 3" xfId="45368"/>
    <cellStyle name="20% - Accent5 11 3 3 4" xfId="14068"/>
    <cellStyle name="20% - Accent5 11 3 3 4 2" xfId="33498"/>
    <cellStyle name="20% - Accent5 11 3 3 5" xfId="19345"/>
    <cellStyle name="20% - Accent5 11 3 3 5 2" xfId="38669"/>
    <cellStyle name="20% - Accent5 11 3 3 6" xfId="22313"/>
    <cellStyle name="20% - Accent5 11 3 3 7" xfId="20829"/>
    <cellStyle name="20% - Accent5 11 3 3 8" xfId="40153"/>
    <cellStyle name="20% - Accent5 11 3 4" xfId="3366"/>
    <cellStyle name="20% - Accent5 11 3 4 2" xfId="8858"/>
    <cellStyle name="20% - Accent5 11 3 4 2 2" xfId="28418"/>
    <cellStyle name="20% - Accent5 11 3 4 2 3" xfId="46235"/>
    <cellStyle name="20% - Accent5 11 3 4 3" xfId="14960"/>
    <cellStyle name="20% - Accent5 11 3 4 3 2" xfId="34373"/>
    <cellStyle name="20% - Accent5 11 3 4 4" xfId="23190"/>
    <cellStyle name="20% - Accent5 11 3 4 5" xfId="41020"/>
    <cellStyle name="20% - Accent5 11 3 5" xfId="5277"/>
    <cellStyle name="20% - Accent5 11 3 5 2" xfId="10643"/>
    <cellStyle name="20% - Accent5 11 3 5 2 2" xfId="30201"/>
    <cellStyle name="20% - Accent5 11 3 5 2 3" xfId="48000"/>
    <cellStyle name="20% - Accent5 11 3 5 3" xfId="16766"/>
    <cellStyle name="20% - Accent5 11 3 5 3 2" xfId="36138"/>
    <cellStyle name="20% - Accent5 11 3 5 4" xfId="24955"/>
    <cellStyle name="20% - Accent5 11 3 5 5" xfId="42785"/>
    <cellStyle name="20% - Accent5 11 3 6" xfId="6373"/>
    <cellStyle name="20% - Accent5 11 3 6 2" xfId="11734"/>
    <cellStyle name="20% - Accent5 11 3 6 2 2" xfId="31292"/>
    <cellStyle name="20% - Accent5 11 3 6 2 3" xfId="49077"/>
    <cellStyle name="20% - Accent5 11 3 6 3" xfId="17857"/>
    <cellStyle name="20% - Accent5 11 3 6 3 2" xfId="37215"/>
    <cellStyle name="20% - Accent5 11 3 6 4" xfId="26032"/>
    <cellStyle name="20% - Accent5 11 3 6 5" xfId="43862"/>
    <cellStyle name="20% - Accent5 11 3 7" xfId="6777"/>
    <cellStyle name="20% - Accent5 11 3 7 2" xfId="12138"/>
    <cellStyle name="20% - Accent5 11 3 7 2 2" xfId="31696"/>
    <cellStyle name="20% - Accent5 11 3 7 2 3" xfId="49481"/>
    <cellStyle name="20% - Accent5 11 3 7 3" xfId="18261"/>
    <cellStyle name="20% - Accent5 11 3 7 3 2" xfId="37619"/>
    <cellStyle name="20% - Accent5 11 3 7 4" xfId="26436"/>
    <cellStyle name="20% - Accent5 11 3 7 5" xfId="44266"/>
    <cellStyle name="20% - Accent5 11 3 8" xfId="7241"/>
    <cellStyle name="20% - Accent5 11 3 8 2" xfId="26801"/>
    <cellStyle name="20% - Accent5 11 3 8 3" xfId="44626"/>
    <cellStyle name="20% - Accent5 11 3 9" xfId="12461"/>
    <cellStyle name="20% - Accent5 11 3 9 2" xfId="32018"/>
    <cellStyle name="20% - Accent5 11 3 9 3" xfId="49802"/>
    <cellStyle name="20% - Accent5 11 4" xfId="1593"/>
    <cellStyle name="20% - Accent5 11 4 10" xfId="39557"/>
    <cellStyle name="20% - Accent5 11 4 2" xfId="2339"/>
    <cellStyle name="20% - Accent5 11 4 2 2" xfId="4362"/>
    <cellStyle name="20% - Accent5 11 4 2 2 2" xfId="9749"/>
    <cellStyle name="20% - Accent5 11 4 2 2 2 2" xfId="29307"/>
    <cellStyle name="20% - Accent5 11 4 2 2 2 3" xfId="47122"/>
    <cellStyle name="20% - Accent5 11 4 2 2 3" xfId="15868"/>
    <cellStyle name="20% - Accent5 11 4 2 2 3 2" xfId="35260"/>
    <cellStyle name="20% - Accent5 11 4 2 2 4" xfId="24077"/>
    <cellStyle name="20% - Accent5 11 4 2 2 5" xfId="41907"/>
    <cellStyle name="20% - Accent5 11 4 2 3" xfId="5674"/>
    <cellStyle name="20% - Accent5 11 4 2 3 2" xfId="11035"/>
    <cellStyle name="20% - Accent5 11 4 2 3 2 2" xfId="30593"/>
    <cellStyle name="20% - Accent5 11 4 2 3 2 3" xfId="48379"/>
    <cellStyle name="20% - Accent5 11 4 2 3 3" xfId="17158"/>
    <cellStyle name="20% - Accent5 11 4 2 3 3 2" xfId="36517"/>
    <cellStyle name="20% - Accent5 11 4 2 3 4" xfId="25334"/>
    <cellStyle name="20% - Accent5 11 4 2 3 5" xfId="43164"/>
    <cellStyle name="20% - Accent5 11 4 2 4" xfId="8134"/>
    <cellStyle name="20% - Accent5 11 4 2 4 2" xfId="27694"/>
    <cellStyle name="20% - Accent5 11 4 2 4 3" xfId="45514"/>
    <cellStyle name="20% - Accent5 11 4 2 5" xfId="14215"/>
    <cellStyle name="20% - Accent5 11 4 2 5 2" xfId="33644"/>
    <cellStyle name="20% - Accent5 11 4 2 6" xfId="19491"/>
    <cellStyle name="20% - Accent5 11 4 2 6 2" xfId="38815"/>
    <cellStyle name="20% - Accent5 11 4 2 7" xfId="22460"/>
    <cellStyle name="20% - Accent5 11 4 2 8" xfId="20975"/>
    <cellStyle name="20% - Accent5 11 4 2 9" xfId="40299"/>
    <cellStyle name="20% - Accent5 11 4 3" xfId="3635"/>
    <cellStyle name="20% - Accent5 11 4 3 2" xfId="9022"/>
    <cellStyle name="20% - Accent5 11 4 3 2 2" xfId="28580"/>
    <cellStyle name="20% - Accent5 11 4 3 2 3" xfId="46396"/>
    <cellStyle name="20% - Accent5 11 4 3 3" xfId="15141"/>
    <cellStyle name="20% - Accent5 11 4 3 3 2" xfId="34534"/>
    <cellStyle name="20% - Accent5 11 4 3 4" xfId="23351"/>
    <cellStyle name="20% - Accent5 11 4 3 5" xfId="41181"/>
    <cellStyle name="20% - Accent5 11 4 4" xfId="5050"/>
    <cellStyle name="20% - Accent5 11 4 4 2" xfId="10417"/>
    <cellStyle name="20% - Accent5 11 4 4 2 2" xfId="29975"/>
    <cellStyle name="20% - Accent5 11 4 4 2 3" xfId="47788"/>
    <cellStyle name="20% - Accent5 11 4 4 3" xfId="16540"/>
    <cellStyle name="20% - Accent5 11 4 4 3 2" xfId="35926"/>
    <cellStyle name="20% - Accent5 11 4 4 4" xfId="24743"/>
    <cellStyle name="20% - Accent5 11 4 4 5" xfId="42573"/>
    <cellStyle name="20% - Accent5 11 4 5" xfId="7388"/>
    <cellStyle name="20% - Accent5 11 4 5 2" xfId="26948"/>
    <cellStyle name="20% - Accent5 11 4 5 3" xfId="44772"/>
    <cellStyle name="20% - Accent5 11 4 6" xfId="13469"/>
    <cellStyle name="20% - Accent5 11 4 6 2" xfId="32902"/>
    <cellStyle name="20% - Accent5 11 4 7" xfId="18749"/>
    <cellStyle name="20% - Accent5 11 4 7 2" xfId="38073"/>
    <cellStyle name="20% - Accent5 11 4 8" xfId="21717"/>
    <cellStyle name="20% - Accent5 11 4 9" xfId="20233"/>
    <cellStyle name="20% - Accent5 11 5" xfId="1900"/>
    <cellStyle name="20% - Accent5 11 5 10" xfId="39863"/>
    <cellStyle name="20% - Accent5 11 5 2" xfId="2646"/>
    <cellStyle name="20% - Accent5 11 5 2 2" xfId="4668"/>
    <cellStyle name="20% - Accent5 11 5 2 2 2" xfId="10055"/>
    <cellStyle name="20% - Accent5 11 5 2 2 2 2" xfId="29613"/>
    <cellStyle name="20% - Accent5 11 5 2 2 2 3" xfId="47427"/>
    <cellStyle name="20% - Accent5 11 5 2 2 3" xfId="16174"/>
    <cellStyle name="20% - Accent5 11 5 2 2 3 2" xfId="35565"/>
    <cellStyle name="20% - Accent5 11 5 2 2 4" xfId="24382"/>
    <cellStyle name="20% - Accent5 11 5 2 2 5" xfId="42212"/>
    <cellStyle name="20% - Accent5 11 5 2 3" xfId="8441"/>
    <cellStyle name="20% - Accent5 11 5 2 3 2" xfId="28001"/>
    <cellStyle name="20% - Accent5 11 5 2 3 3" xfId="45820"/>
    <cellStyle name="20% - Accent5 11 5 2 4" xfId="14522"/>
    <cellStyle name="20% - Accent5 11 5 2 4 2" xfId="33950"/>
    <cellStyle name="20% - Accent5 11 5 2 5" xfId="19797"/>
    <cellStyle name="20% - Accent5 11 5 2 5 2" xfId="39121"/>
    <cellStyle name="20% - Accent5 11 5 2 6" xfId="22767"/>
    <cellStyle name="20% - Accent5 11 5 2 7" xfId="21281"/>
    <cellStyle name="20% - Accent5 11 5 2 8" xfId="40605"/>
    <cellStyle name="20% - Accent5 11 5 3" xfId="3938"/>
    <cellStyle name="20% - Accent5 11 5 3 2" xfId="9325"/>
    <cellStyle name="20% - Accent5 11 5 3 2 2" xfId="28883"/>
    <cellStyle name="20% - Accent5 11 5 3 2 3" xfId="46699"/>
    <cellStyle name="20% - Accent5 11 5 3 3" xfId="15444"/>
    <cellStyle name="20% - Accent5 11 5 3 3 2" xfId="34837"/>
    <cellStyle name="20% - Accent5 11 5 3 4" xfId="23654"/>
    <cellStyle name="20% - Accent5 11 5 3 5" xfId="41484"/>
    <cellStyle name="20% - Accent5 11 5 4" xfId="5484"/>
    <cellStyle name="20% - Accent5 11 5 4 2" xfId="10845"/>
    <cellStyle name="20% - Accent5 11 5 4 2 2" xfId="30403"/>
    <cellStyle name="20% - Accent5 11 5 4 2 3" xfId="48189"/>
    <cellStyle name="20% - Accent5 11 5 4 3" xfId="16968"/>
    <cellStyle name="20% - Accent5 11 5 4 3 2" xfId="36327"/>
    <cellStyle name="20% - Accent5 11 5 4 4" xfId="25144"/>
    <cellStyle name="20% - Accent5 11 5 4 5" xfId="42974"/>
    <cellStyle name="20% - Accent5 11 5 5" xfId="7695"/>
    <cellStyle name="20% - Accent5 11 5 5 2" xfId="27255"/>
    <cellStyle name="20% - Accent5 11 5 5 3" xfId="45078"/>
    <cellStyle name="20% - Accent5 11 5 6" xfId="13776"/>
    <cellStyle name="20% - Accent5 11 5 6 2" xfId="33208"/>
    <cellStyle name="20% - Accent5 11 5 7" xfId="19055"/>
    <cellStyle name="20% - Accent5 11 5 7 2" xfId="38379"/>
    <cellStyle name="20% - Accent5 11 5 8" xfId="22023"/>
    <cellStyle name="20% - Accent5 11 5 9" xfId="20539"/>
    <cellStyle name="20% - Accent5 11 6" xfId="2047"/>
    <cellStyle name="20% - Accent5 11 6 2" xfId="4083"/>
    <cellStyle name="20% - Accent5 11 6 2 2" xfId="9470"/>
    <cellStyle name="20% - Accent5 11 6 2 2 2" xfId="29028"/>
    <cellStyle name="20% - Accent5 11 6 2 2 3" xfId="46844"/>
    <cellStyle name="20% - Accent5 11 6 2 3" xfId="15589"/>
    <cellStyle name="20% - Accent5 11 6 2 3 2" xfId="34982"/>
    <cellStyle name="20% - Accent5 11 6 2 4" xfId="23799"/>
    <cellStyle name="20% - Accent5 11 6 2 5" xfId="41629"/>
    <cellStyle name="20% - Accent5 11 6 3" xfId="7842"/>
    <cellStyle name="20% - Accent5 11 6 3 2" xfId="27402"/>
    <cellStyle name="20% - Accent5 11 6 3 3" xfId="45223"/>
    <cellStyle name="20% - Accent5 11 6 4" xfId="13923"/>
    <cellStyle name="20% - Accent5 11 6 4 2" xfId="33353"/>
    <cellStyle name="20% - Accent5 11 6 5" xfId="19200"/>
    <cellStyle name="20% - Accent5 11 6 5 2" xfId="38524"/>
    <cellStyle name="20% - Accent5 11 6 6" xfId="22168"/>
    <cellStyle name="20% - Accent5 11 6 7" xfId="20684"/>
    <cellStyle name="20% - Accent5 11 6 8" xfId="40008"/>
    <cellStyle name="20% - Accent5 11 7" xfId="3075"/>
    <cellStyle name="20% - Accent5 11 7 2" xfId="8655"/>
    <cellStyle name="20% - Accent5 11 7 2 2" xfId="28215"/>
    <cellStyle name="20% - Accent5 11 7 2 3" xfId="46032"/>
    <cellStyle name="20% - Accent5 11 7 3" xfId="14746"/>
    <cellStyle name="20% - Accent5 11 7 3 2" xfId="34166"/>
    <cellStyle name="20% - Accent5 11 7 4" xfId="22983"/>
    <cellStyle name="20% - Accent5 11 7 5" xfId="40817"/>
    <cellStyle name="20% - Accent5 11 8" xfId="4841"/>
    <cellStyle name="20% - Accent5 11 8 2" xfId="10225"/>
    <cellStyle name="20% - Accent5 11 8 2 2" xfId="29783"/>
    <cellStyle name="20% - Accent5 11 8 2 3" xfId="47597"/>
    <cellStyle name="20% - Accent5 11 8 3" xfId="16347"/>
    <cellStyle name="20% - Accent5 11 8 3 2" xfId="35735"/>
    <cellStyle name="20% - Accent5 11 8 4" xfId="24552"/>
    <cellStyle name="20% - Accent5 11 8 5" xfId="42382"/>
    <cellStyle name="20% - Accent5 11 9" xfId="6170"/>
    <cellStyle name="20% - Accent5 11 9 2" xfId="11531"/>
    <cellStyle name="20% - Accent5 11 9 2 2" xfId="31089"/>
    <cellStyle name="20% - Accent5 11 9 2 3" xfId="48874"/>
    <cellStyle name="20% - Accent5 11 9 3" xfId="17654"/>
    <cellStyle name="20% - Accent5 11 9 3 2" xfId="37012"/>
    <cellStyle name="20% - Accent5 11 9 4" xfId="25829"/>
    <cellStyle name="20% - Accent5 11 9 5" xfId="43659"/>
    <cellStyle name="20% - Accent5 12" xfId="1169"/>
    <cellStyle name="20% - Accent5 13" xfId="1285"/>
    <cellStyle name="20% - Accent5 13 10" xfId="7181"/>
    <cellStyle name="20% - Accent5 13 10 2" xfId="26741"/>
    <cellStyle name="20% - Accent5 13 10 3" xfId="44566"/>
    <cellStyle name="20% - Accent5 13 11" xfId="12389"/>
    <cellStyle name="20% - Accent5 13 11 2" xfId="31947"/>
    <cellStyle name="20% - Accent5 13 11 3" xfId="49731"/>
    <cellStyle name="20% - Accent5 13 12" xfId="12744"/>
    <cellStyle name="20% - Accent5 13 12 2" xfId="32300"/>
    <cellStyle name="20% - Accent5 13 12 3" xfId="50041"/>
    <cellStyle name="20% - Accent5 13 13" xfId="13197"/>
    <cellStyle name="20% - Accent5 13 13 2" xfId="32696"/>
    <cellStyle name="20% - Accent5 13 14" xfId="18509"/>
    <cellStyle name="20% - Accent5 13 14 2" xfId="37867"/>
    <cellStyle name="20% - Accent5 13 15" xfId="21511"/>
    <cellStyle name="20% - Accent5 13 16" xfId="20027"/>
    <cellStyle name="20% - Accent5 13 17" xfId="39351"/>
    <cellStyle name="20% - Accent5 13 2" xfId="1531"/>
    <cellStyle name="20% - Accent5 13 2 10" xfId="12902"/>
    <cellStyle name="20% - Accent5 13 2 10 2" xfId="32458"/>
    <cellStyle name="20% - Accent5 13 2 10 3" xfId="50197"/>
    <cellStyle name="20% - Accent5 13 2 11" xfId="13408"/>
    <cellStyle name="20% - Accent5 13 2 11 2" xfId="32841"/>
    <cellStyle name="20% - Accent5 13 2 12" xfId="18688"/>
    <cellStyle name="20% - Accent5 13 2 12 2" xfId="38012"/>
    <cellStyle name="20% - Accent5 13 2 13" xfId="21656"/>
    <cellStyle name="20% - Accent5 13 2 14" xfId="20172"/>
    <cellStyle name="20% - Accent5 13 2 15" xfId="39496"/>
    <cellStyle name="20% - Accent5 13 2 2" xfId="1824"/>
    <cellStyle name="20% - Accent5 13 2 2 10" xfId="39787"/>
    <cellStyle name="20% - Accent5 13 2 2 2" xfId="2570"/>
    <cellStyle name="20% - Accent5 13 2 2 2 2" xfId="4593"/>
    <cellStyle name="20% - Accent5 13 2 2 2 2 2" xfId="9980"/>
    <cellStyle name="20% - Accent5 13 2 2 2 2 2 2" xfId="29538"/>
    <cellStyle name="20% - Accent5 13 2 2 2 2 2 3" xfId="47352"/>
    <cellStyle name="20% - Accent5 13 2 2 2 2 3" xfId="16099"/>
    <cellStyle name="20% - Accent5 13 2 2 2 2 3 2" xfId="35490"/>
    <cellStyle name="20% - Accent5 13 2 2 2 2 4" xfId="24307"/>
    <cellStyle name="20% - Accent5 13 2 2 2 2 5" xfId="42137"/>
    <cellStyle name="20% - Accent5 13 2 2 2 3" xfId="8365"/>
    <cellStyle name="20% - Accent5 13 2 2 2 3 2" xfId="27925"/>
    <cellStyle name="20% - Accent5 13 2 2 2 3 3" xfId="45744"/>
    <cellStyle name="20% - Accent5 13 2 2 2 4" xfId="14446"/>
    <cellStyle name="20% - Accent5 13 2 2 2 4 2" xfId="33874"/>
    <cellStyle name="20% - Accent5 13 2 2 2 5" xfId="19721"/>
    <cellStyle name="20% - Accent5 13 2 2 2 5 2" xfId="39045"/>
    <cellStyle name="20% - Accent5 13 2 2 2 6" xfId="22691"/>
    <cellStyle name="20% - Accent5 13 2 2 2 7" xfId="21205"/>
    <cellStyle name="20% - Accent5 13 2 2 2 8" xfId="40529"/>
    <cellStyle name="20% - Accent5 13 2 2 3" xfId="3863"/>
    <cellStyle name="20% - Accent5 13 2 2 3 2" xfId="9250"/>
    <cellStyle name="20% - Accent5 13 2 2 3 2 2" xfId="28808"/>
    <cellStyle name="20% - Accent5 13 2 2 3 2 3" xfId="46624"/>
    <cellStyle name="20% - Accent5 13 2 2 3 3" xfId="15369"/>
    <cellStyle name="20% - Accent5 13 2 2 3 3 2" xfId="34762"/>
    <cellStyle name="20% - Accent5 13 2 2 3 4" xfId="23579"/>
    <cellStyle name="20% - Accent5 13 2 2 3 5" xfId="41409"/>
    <cellStyle name="20% - Accent5 13 2 2 4" xfId="5971"/>
    <cellStyle name="20% - Accent5 13 2 2 4 2" xfId="11332"/>
    <cellStyle name="20% - Accent5 13 2 2 4 2 2" xfId="30890"/>
    <cellStyle name="20% - Accent5 13 2 2 4 2 3" xfId="48676"/>
    <cellStyle name="20% - Accent5 13 2 2 4 3" xfId="17455"/>
    <cellStyle name="20% - Accent5 13 2 2 4 3 2" xfId="36814"/>
    <cellStyle name="20% - Accent5 13 2 2 4 4" xfId="25631"/>
    <cellStyle name="20% - Accent5 13 2 2 4 5" xfId="43461"/>
    <cellStyle name="20% - Accent5 13 2 2 5" xfId="7619"/>
    <cellStyle name="20% - Accent5 13 2 2 5 2" xfId="27179"/>
    <cellStyle name="20% - Accent5 13 2 2 5 3" xfId="45002"/>
    <cellStyle name="20% - Accent5 13 2 2 6" xfId="13700"/>
    <cellStyle name="20% - Accent5 13 2 2 6 2" xfId="33132"/>
    <cellStyle name="20% - Accent5 13 2 2 7" xfId="18979"/>
    <cellStyle name="20% - Accent5 13 2 2 7 2" xfId="38303"/>
    <cellStyle name="20% - Accent5 13 2 2 8" xfId="21947"/>
    <cellStyle name="20% - Accent5 13 2 2 9" xfId="20463"/>
    <cellStyle name="20% - Accent5 13 2 3" xfId="2278"/>
    <cellStyle name="20% - Accent5 13 2 3 2" xfId="4314"/>
    <cellStyle name="20% - Accent5 13 2 3 2 2" xfId="9701"/>
    <cellStyle name="20% - Accent5 13 2 3 2 2 2" xfId="29259"/>
    <cellStyle name="20% - Accent5 13 2 3 2 2 3" xfId="47074"/>
    <cellStyle name="20% - Accent5 13 2 3 2 3" xfId="15820"/>
    <cellStyle name="20% - Accent5 13 2 3 2 3 2" xfId="35212"/>
    <cellStyle name="20% - Accent5 13 2 3 2 4" xfId="24029"/>
    <cellStyle name="20% - Accent5 13 2 3 2 5" xfId="41859"/>
    <cellStyle name="20% - Accent5 13 2 3 3" xfId="8073"/>
    <cellStyle name="20% - Accent5 13 2 3 3 2" xfId="27633"/>
    <cellStyle name="20% - Accent5 13 2 3 3 3" xfId="45453"/>
    <cellStyle name="20% - Accent5 13 2 3 4" xfId="14154"/>
    <cellStyle name="20% - Accent5 13 2 3 4 2" xfId="33583"/>
    <cellStyle name="20% - Accent5 13 2 3 5" xfId="19430"/>
    <cellStyle name="20% - Accent5 13 2 3 5 2" xfId="38754"/>
    <cellStyle name="20% - Accent5 13 2 3 6" xfId="22399"/>
    <cellStyle name="20% - Accent5 13 2 3 7" xfId="20914"/>
    <cellStyle name="20% - Accent5 13 2 3 8" xfId="40238"/>
    <cellStyle name="20% - Accent5 13 2 4" xfId="3451"/>
    <cellStyle name="20% - Accent5 13 2 4 2" xfId="8943"/>
    <cellStyle name="20% - Accent5 13 2 4 2 2" xfId="28503"/>
    <cellStyle name="20% - Accent5 13 2 4 2 3" xfId="46320"/>
    <cellStyle name="20% - Accent5 13 2 4 3" xfId="15045"/>
    <cellStyle name="20% - Accent5 13 2 4 3 2" xfId="34458"/>
    <cellStyle name="20% - Accent5 13 2 4 4" xfId="23275"/>
    <cellStyle name="20% - Accent5 13 2 4 5" xfId="41105"/>
    <cellStyle name="20% - Accent5 13 2 5" xfId="5362"/>
    <cellStyle name="20% - Accent5 13 2 5 2" xfId="10728"/>
    <cellStyle name="20% - Accent5 13 2 5 2 2" xfId="30286"/>
    <cellStyle name="20% - Accent5 13 2 5 2 3" xfId="48085"/>
    <cellStyle name="20% - Accent5 13 2 5 3" xfId="16851"/>
    <cellStyle name="20% - Accent5 13 2 5 3 2" xfId="36223"/>
    <cellStyle name="20% - Accent5 13 2 5 4" xfId="25040"/>
    <cellStyle name="20% - Accent5 13 2 5 5" xfId="42870"/>
    <cellStyle name="20% - Accent5 13 2 6" xfId="6458"/>
    <cellStyle name="20% - Accent5 13 2 6 2" xfId="11819"/>
    <cellStyle name="20% - Accent5 13 2 6 2 2" xfId="31377"/>
    <cellStyle name="20% - Accent5 13 2 6 2 3" xfId="49162"/>
    <cellStyle name="20% - Accent5 13 2 6 3" xfId="17942"/>
    <cellStyle name="20% - Accent5 13 2 6 3 2" xfId="37300"/>
    <cellStyle name="20% - Accent5 13 2 6 4" xfId="26117"/>
    <cellStyle name="20% - Accent5 13 2 6 5" xfId="43947"/>
    <cellStyle name="20% - Accent5 13 2 7" xfId="6862"/>
    <cellStyle name="20% - Accent5 13 2 7 2" xfId="12223"/>
    <cellStyle name="20% - Accent5 13 2 7 2 2" xfId="31781"/>
    <cellStyle name="20% - Accent5 13 2 7 2 3" xfId="49566"/>
    <cellStyle name="20% - Accent5 13 2 7 3" xfId="18346"/>
    <cellStyle name="20% - Accent5 13 2 7 3 2" xfId="37704"/>
    <cellStyle name="20% - Accent5 13 2 7 4" xfId="26521"/>
    <cellStyle name="20% - Accent5 13 2 7 5" xfId="44351"/>
    <cellStyle name="20% - Accent5 13 2 8" xfId="7327"/>
    <cellStyle name="20% - Accent5 13 2 8 2" xfId="26887"/>
    <cellStyle name="20% - Accent5 13 2 8 3" xfId="44711"/>
    <cellStyle name="20% - Accent5 13 2 9" xfId="12546"/>
    <cellStyle name="20% - Accent5 13 2 9 2" xfId="32103"/>
    <cellStyle name="20% - Accent5 13 2 9 3" xfId="49887"/>
    <cellStyle name="20% - Accent5 13 3" xfId="1678"/>
    <cellStyle name="20% - Accent5 13 3 10" xfId="39642"/>
    <cellStyle name="20% - Accent5 13 3 2" xfId="2424"/>
    <cellStyle name="20% - Accent5 13 3 2 2" xfId="4447"/>
    <cellStyle name="20% - Accent5 13 3 2 2 2" xfId="9834"/>
    <cellStyle name="20% - Accent5 13 3 2 2 2 2" xfId="29392"/>
    <cellStyle name="20% - Accent5 13 3 2 2 2 3" xfId="47207"/>
    <cellStyle name="20% - Accent5 13 3 2 2 3" xfId="15953"/>
    <cellStyle name="20% - Accent5 13 3 2 2 3 2" xfId="35345"/>
    <cellStyle name="20% - Accent5 13 3 2 2 4" xfId="24162"/>
    <cellStyle name="20% - Accent5 13 3 2 2 5" xfId="41992"/>
    <cellStyle name="20% - Accent5 13 3 2 3" xfId="5759"/>
    <cellStyle name="20% - Accent5 13 3 2 3 2" xfId="11120"/>
    <cellStyle name="20% - Accent5 13 3 2 3 2 2" xfId="30678"/>
    <cellStyle name="20% - Accent5 13 3 2 3 2 3" xfId="48464"/>
    <cellStyle name="20% - Accent5 13 3 2 3 3" xfId="17243"/>
    <cellStyle name="20% - Accent5 13 3 2 3 3 2" xfId="36602"/>
    <cellStyle name="20% - Accent5 13 3 2 3 4" xfId="25419"/>
    <cellStyle name="20% - Accent5 13 3 2 3 5" xfId="43249"/>
    <cellStyle name="20% - Accent5 13 3 2 4" xfId="8219"/>
    <cellStyle name="20% - Accent5 13 3 2 4 2" xfId="27779"/>
    <cellStyle name="20% - Accent5 13 3 2 4 3" xfId="45599"/>
    <cellStyle name="20% - Accent5 13 3 2 5" xfId="14300"/>
    <cellStyle name="20% - Accent5 13 3 2 5 2" xfId="33729"/>
    <cellStyle name="20% - Accent5 13 3 2 6" xfId="19576"/>
    <cellStyle name="20% - Accent5 13 3 2 6 2" xfId="38900"/>
    <cellStyle name="20% - Accent5 13 3 2 7" xfId="22545"/>
    <cellStyle name="20% - Accent5 13 3 2 8" xfId="21060"/>
    <cellStyle name="20% - Accent5 13 3 2 9" xfId="40384"/>
    <cellStyle name="20% - Accent5 13 3 3" xfId="3720"/>
    <cellStyle name="20% - Accent5 13 3 3 2" xfId="9107"/>
    <cellStyle name="20% - Accent5 13 3 3 2 2" xfId="28665"/>
    <cellStyle name="20% - Accent5 13 3 3 2 3" xfId="46481"/>
    <cellStyle name="20% - Accent5 13 3 3 3" xfId="15226"/>
    <cellStyle name="20% - Accent5 13 3 3 3 2" xfId="34619"/>
    <cellStyle name="20% - Accent5 13 3 3 4" xfId="23436"/>
    <cellStyle name="20% - Accent5 13 3 3 5" xfId="41266"/>
    <cellStyle name="20% - Accent5 13 3 4" xfId="5135"/>
    <cellStyle name="20% - Accent5 13 3 4 2" xfId="10502"/>
    <cellStyle name="20% - Accent5 13 3 4 2 2" xfId="30060"/>
    <cellStyle name="20% - Accent5 13 3 4 2 3" xfId="47873"/>
    <cellStyle name="20% - Accent5 13 3 4 3" xfId="16625"/>
    <cellStyle name="20% - Accent5 13 3 4 3 2" xfId="36011"/>
    <cellStyle name="20% - Accent5 13 3 4 4" xfId="24828"/>
    <cellStyle name="20% - Accent5 13 3 4 5" xfId="42658"/>
    <cellStyle name="20% - Accent5 13 3 5" xfId="7473"/>
    <cellStyle name="20% - Accent5 13 3 5 2" xfId="27033"/>
    <cellStyle name="20% - Accent5 13 3 5 3" xfId="44857"/>
    <cellStyle name="20% - Accent5 13 3 6" xfId="13554"/>
    <cellStyle name="20% - Accent5 13 3 6 2" xfId="32987"/>
    <cellStyle name="20% - Accent5 13 3 7" xfId="18834"/>
    <cellStyle name="20% - Accent5 13 3 7 2" xfId="38158"/>
    <cellStyle name="20% - Accent5 13 3 8" xfId="21802"/>
    <cellStyle name="20% - Accent5 13 3 9" xfId="20318"/>
    <cellStyle name="20% - Accent5 13 4" xfId="1986"/>
    <cellStyle name="20% - Accent5 13 4 10" xfId="39948"/>
    <cellStyle name="20% - Accent5 13 4 2" xfId="2731"/>
    <cellStyle name="20% - Accent5 13 4 2 2" xfId="4753"/>
    <cellStyle name="20% - Accent5 13 4 2 2 2" xfId="10140"/>
    <cellStyle name="20% - Accent5 13 4 2 2 2 2" xfId="29698"/>
    <cellStyle name="20% - Accent5 13 4 2 2 2 3" xfId="47512"/>
    <cellStyle name="20% - Accent5 13 4 2 2 3" xfId="16259"/>
    <cellStyle name="20% - Accent5 13 4 2 2 3 2" xfId="35650"/>
    <cellStyle name="20% - Accent5 13 4 2 2 4" xfId="24467"/>
    <cellStyle name="20% - Accent5 13 4 2 2 5" xfId="42297"/>
    <cellStyle name="20% - Accent5 13 4 2 3" xfId="8526"/>
    <cellStyle name="20% - Accent5 13 4 2 3 2" xfId="28086"/>
    <cellStyle name="20% - Accent5 13 4 2 3 3" xfId="45905"/>
    <cellStyle name="20% - Accent5 13 4 2 4" xfId="14607"/>
    <cellStyle name="20% - Accent5 13 4 2 4 2" xfId="34035"/>
    <cellStyle name="20% - Accent5 13 4 2 5" xfId="19882"/>
    <cellStyle name="20% - Accent5 13 4 2 5 2" xfId="39206"/>
    <cellStyle name="20% - Accent5 13 4 2 6" xfId="22852"/>
    <cellStyle name="20% - Accent5 13 4 2 7" xfId="21366"/>
    <cellStyle name="20% - Accent5 13 4 2 8" xfId="40690"/>
    <cellStyle name="20% - Accent5 13 4 3" xfId="4023"/>
    <cellStyle name="20% - Accent5 13 4 3 2" xfId="9410"/>
    <cellStyle name="20% - Accent5 13 4 3 2 2" xfId="28968"/>
    <cellStyle name="20% - Accent5 13 4 3 2 3" xfId="46784"/>
    <cellStyle name="20% - Accent5 13 4 3 3" xfId="15529"/>
    <cellStyle name="20% - Accent5 13 4 3 3 2" xfId="34922"/>
    <cellStyle name="20% - Accent5 13 4 3 4" xfId="23739"/>
    <cellStyle name="20% - Accent5 13 4 3 5" xfId="41569"/>
    <cellStyle name="20% - Accent5 13 4 4" xfId="5569"/>
    <cellStyle name="20% - Accent5 13 4 4 2" xfId="10930"/>
    <cellStyle name="20% - Accent5 13 4 4 2 2" xfId="30488"/>
    <cellStyle name="20% - Accent5 13 4 4 2 3" xfId="48274"/>
    <cellStyle name="20% - Accent5 13 4 4 3" xfId="17053"/>
    <cellStyle name="20% - Accent5 13 4 4 3 2" xfId="36412"/>
    <cellStyle name="20% - Accent5 13 4 4 4" xfId="25229"/>
    <cellStyle name="20% - Accent5 13 4 4 5" xfId="43059"/>
    <cellStyle name="20% - Accent5 13 4 5" xfId="7781"/>
    <cellStyle name="20% - Accent5 13 4 5 2" xfId="27341"/>
    <cellStyle name="20% - Accent5 13 4 5 3" xfId="45163"/>
    <cellStyle name="20% - Accent5 13 4 6" xfId="13862"/>
    <cellStyle name="20% - Accent5 13 4 6 2" xfId="33293"/>
    <cellStyle name="20% - Accent5 13 4 7" xfId="19140"/>
    <cellStyle name="20% - Accent5 13 4 7 2" xfId="38464"/>
    <cellStyle name="20% - Accent5 13 4 8" xfId="22108"/>
    <cellStyle name="20% - Accent5 13 4 9" xfId="20624"/>
    <cellStyle name="20% - Accent5 13 5" xfId="2132"/>
    <cellStyle name="20% - Accent5 13 5 2" xfId="4168"/>
    <cellStyle name="20% - Accent5 13 5 2 2" xfId="9555"/>
    <cellStyle name="20% - Accent5 13 5 2 2 2" xfId="29113"/>
    <cellStyle name="20% - Accent5 13 5 2 2 3" xfId="46929"/>
    <cellStyle name="20% - Accent5 13 5 2 3" xfId="15674"/>
    <cellStyle name="20% - Accent5 13 5 2 3 2" xfId="35067"/>
    <cellStyle name="20% - Accent5 13 5 2 4" xfId="23884"/>
    <cellStyle name="20% - Accent5 13 5 2 5" xfId="41714"/>
    <cellStyle name="20% - Accent5 13 5 3" xfId="7927"/>
    <cellStyle name="20% - Accent5 13 5 3 2" xfId="27487"/>
    <cellStyle name="20% - Accent5 13 5 3 3" xfId="45308"/>
    <cellStyle name="20% - Accent5 13 5 4" xfId="14008"/>
    <cellStyle name="20% - Accent5 13 5 4 2" xfId="33438"/>
    <cellStyle name="20% - Accent5 13 5 5" xfId="19285"/>
    <cellStyle name="20% - Accent5 13 5 5 2" xfId="38609"/>
    <cellStyle name="20% - Accent5 13 5 6" xfId="22253"/>
    <cellStyle name="20% - Accent5 13 5 7" xfId="20769"/>
    <cellStyle name="20% - Accent5 13 5 8" xfId="40093"/>
    <cellStyle name="20% - Accent5 13 6" xfId="3160"/>
    <cellStyle name="20% - Accent5 13 6 2" xfId="8740"/>
    <cellStyle name="20% - Accent5 13 6 2 2" xfId="28300"/>
    <cellStyle name="20% - Accent5 13 6 2 3" xfId="46117"/>
    <cellStyle name="20% - Accent5 13 6 3" xfId="14831"/>
    <cellStyle name="20% - Accent5 13 6 3 2" xfId="34251"/>
    <cellStyle name="20% - Accent5 13 6 4" xfId="23068"/>
    <cellStyle name="20% - Accent5 13 6 5" xfId="40902"/>
    <cellStyle name="20% - Accent5 13 7" xfId="4928"/>
    <cellStyle name="20% - Accent5 13 7 2" xfId="10312"/>
    <cellStyle name="20% - Accent5 13 7 2 2" xfId="29870"/>
    <cellStyle name="20% - Accent5 13 7 2 3" xfId="47683"/>
    <cellStyle name="20% - Accent5 13 7 3" xfId="16434"/>
    <cellStyle name="20% - Accent5 13 7 3 2" xfId="35821"/>
    <cellStyle name="20% - Accent5 13 7 4" xfId="24638"/>
    <cellStyle name="20% - Accent5 13 7 5" xfId="42468"/>
    <cellStyle name="20% - Accent5 13 8" xfId="6255"/>
    <cellStyle name="20% - Accent5 13 8 2" xfId="11616"/>
    <cellStyle name="20% - Accent5 13 8 2 2" xfId="31174"/>
    <cellStyle name="20% - Accent5 13 8 2 3" xfId="48959"/>
    <cellStyle name="20% - Accent5 13 8 3" xfId="17739"/>
    <cellStyle name="20% - Accent5 13 8 3 2" xfId="37097"/>
    <cellStyle name="20% - Accent5 13 8 4" xfId="25914"/>
    <cellStyle name="20% - Accent5 13 8 5" xfId="43744"/>
    <cellStyle name="20% - Accent5 13 9" xfId="6659"/>
    <cellStyle name="20% - Accent5 13 9 2" xfId="12020"/>
    <cellStyle name="20% - Accent5 13 9 2 2" xfId="31578"/>
    <cellStyle name="20% - Accent5 13 9 2 3" xfId="49363"/>
    <cellStyle name="20% - Accent5 13 9 3" xfId="18143"/>
    <cellStyle name="20% - Accent5 13 9 3 2" xfId="37501"/>
    <cellStyle name="20% - Accent5 13 9 4" xfId="26318"/>
    <cellStyle name="20% - Accent5 13 9 5" xfId="44148"/>
    <cellStyle name="20% - Accent5 14" xfId="1857"/>
    <cellStyle name="20% - Accent5 14 10" xfId="20496"/>
    <cellStyle name="20% - Accent5 14 11" xfId="39820"/>
    <cellStyle name="20% - Accent5 14 2" xfId="2603"/>
    <cellStyle name="20% - Accent5 14 2 2" xfId="4625"/>
    <cellStyle name="20% - Accent5 14 2 2 2" xfId="6026"/>
    <cellStyle name="20% - Accent5 14 2 2 2 2" xfId="11387"/>
    <cellStyle name="20% - Accent5 14 2 2 2 2 2" xfId="30945"/>
    <cellStyle name="20% - Accent5 14 2 2 2 2 3" xfId="48731"/>
    <cellStyle name="20% - Accent5 14 2 2 2 3" xfId="17510"/>
    <cellStyle name="20% - Accent5 14 2 2 2 3 2" xfId="36869"/>
    <cellStyle name="20% - Accent5 14 2 2 2 4" xfId="25686"/>
    <cellStyle name="20% - Accent5 14 2 2 2 5" xfId="43516"/>
    <cellStyle name="20% - Accent5 14 2 2 3" xfId="10012"/>
    <cellStyle name="20% - Accent5 14 2 2 3 2" xfId="29570"/>
    <cellStyle name="20% - Accent5 14 2 2 3 3" xfId="47384"/>
    <cellStyle name="20% - Accent5 14 2 2 4" xfId="16131"/>
    <cellStyle name="20% - Accent5 14 2 2 4 2" xfId="35522"/>
    <cellStyle name="20% - Accent5 14 2 2 5" xfId="24339"/>
    <cellStyle name="20% - Accent5 14 2 2 6" xfId="42169"/>
    <cellStyle name="20% - Accent5 14 2 3" xfId="5417"/>
    <cellStyle name="20% - Accent5 14 2 3 2" xfId="10783"/>
    <cellStyle name="20% - Accent5 14 2 3 2 2" xfId="30341"/>
    <cellStyle name="20% - Accent5 14 2 3 2 3" xfId="48140"/>
    <cellStyle name="20% - Accent5 14 2 3 3" xfId="16906"/>
    <cellStyle name="20% - Accent5 14 2 3 3 2" xfId="36278"/>
    <cellStyle name="20% - Accent5 14 2 3 4" xfId="25095"/>
    <cellStyle name="20% - Accent5 14 2 3 5" xfId="42925"/>
    <cellStyle name="20% - Accent5 14 2 4" xfId="8398"/>
    <cellStyle name="20% - Accent5 14 2 4 2" xfId="27958"/>
    <cellStyle name="20% - Accent5 14 2 4 3" xfId="45777"/>
    <cellStyle name="20% - Accent5 14 2 5" xfId="14479"/>
    <cellStyle name="20% - Accent5 14 2 5 2" xfId="33907"/>
    <cellStyle name="20% - Accent5 14 2 6" xfId="19754"/>
    <cellStyle name="20% - Accent5 14 2 6 2" xfId="39078"/>
    <cellStyle name="20% - Accent5 14 2 7" xfId="22724"/>
    <cellStyle name="20% - Accent5 14 2 8" xfId="21238"/>
    <cellStyle name="20% - Accent5 14 2 9" xfId="40562"/>
    <cellStyle name="20% - Accent5 14 3" xfId="3895"/>
    <cellStyle name="20% - Accent5 14 3 2" xfId="5814"/>
    <cellStyle name="20% - Accent5 14 3 2 2" xfId="11175"/>
    <cellStyle name="20% - Accent5 14 3 2 2 2" xfId="30733"/>
    <cellStyle name="20% - Accent5 14 3 2 2 3" xfId="48519"/>
    <cellStyle name="20% - Accent5 14 3 2 3" xfId="17298"/>
    <cellStyle name="20% - Accent5 14 3 2 3 2" xfId="36657"/>
    <cellStyle name="20% - Accent5 14 3 2 4" xfId="25474"/>
    <cellStyle name="20% - Accent5 14 3 2 5" xfId="43304"/>
    <cellStyle name="20% - Accent5 14 3 3" xfId="5190"/>
    <cellStyle name="20% - Accent5 14 3 3 2" xfId="10557"/>
    <cellStyle name="20% - Accent5 14 3 3 2 2" xfId="30115"/>
    <cellStyle name="20% - Accent5 14 3 3 2 3" xfId="47928"/>
    <cellStyle name="20% - Accent5 14 3 3 3" xfId="16680"/>
    <cellStyle name="20% - Accent5 14 3 3 3 2" xfId="36066"/>
    <cellStyle name="20% - Accent5 14 3 3 4" xfId="24883"/>
    <cellStyle name="20% - Accent5 14 3 3 5" xfId="42713"/>
    <cellStyle name="20% - Accent5 14 3 4" xfId="9282"/>
    <cellStyle name="20% - Accent5 14 3 4 2" xfId="28840"/>
    <cellStyle name="20% - Accent5 14 3 4 3" xfId="46656"/>
    <cellStyle name="20% - Accent5 14 3 5" xfId="15401"/>
    <cellStyle name="20% - Accent5 14 3 5 2" xfId="34794"/>
    <cellStyle name="20% - Accent5 14 3 6" xfId="23611"/>
    <cellStyle name="20% - Accent5 14 3 7" xfId="41441"/>
    <cellStyle name="20% - Accent5 14 4" xfId="2954"/>
    <cellStyle name="20% - Accent5 14 4 2" xfId="5629"/>
    <cellStyle name="20% - Accent5 14 4 2 2" xfId="10990"/>
    <cellStyle name="20% - Accent5 14 4 2 2 2" xfId="30548"/>
    <cellStyle name="20% - Accent5 14 4 2 2 3" xfId="48334"/>
    <cellStyle name="20% - Accent5 14 4 2 3" xfId="17113"/>
    <cellStyle name="20% - Accent5 14 4 2 3 2" xfId="36472"/>
    <cellStyle name="20% - Accent5 14 4 2 4" xfId="25289"/>
    <cellStyle name="20% - Accent5 14 4 2 5" xfId="43119"/>
    <cellStyle name="20% - Accent5 14 5" xfId="4991"/>
    <cellStyle name="20% - Accent5 14 5 2" xfId="10372"/>
    <cellStyle name="20% - Accent5 14 5 2 2" xfId="29930"/>
    <cellStyle name="20% - Accent5 14 5 2 3" xfId="47743"/>
    <cellStyle name="20% - Accent5 14 5 3" xfId="16494"/>
    <cellStyle name="20% - Accent5 14 5 3 2" xfId="35881"/>
    <cellStyle name="20% - Accent5 14 5 4" xfId="24698"/>
    <cellStyle name="20% - Accent5 14 5 5" xfId="42528"/>
    <cellStyle name="20% - Accent5 14 6" xfId="7652"/>
    <cellStyle name="20% - Accent5 14 6 2" xfId="27212"/>
    <cellStyle name="20% - Accent5 14 6 3" xfId="45035"/>
    <cellStyle name="20% - Accent5 14 7" xfId="13733"/>
    <cellStyle name="20% - Accent5 14 7 2" xfId="33165"/>
    <cellStyle name="20% - Accent5 14 8" xfId="19012"/>
    <cellStyle name="20% - Accent5 14 8 2" xfId="38336"/>
    <cellStyle name="20% - Accent5 14 9" xfId="21980"/>
    <cellStyle name="20% - Accent5 15" xfId="2942"/>
    <cellStyle name="20% - Accent5 15 2" xfId="3323"/>
    <cellStyle name="20% - Accent5 15 2 2" xfId="5840"/>
    <cellStyle name="20% - Accent5 15 2 2 2" xfId="11201"/>
    <cellStyle name="20% - Accent5 15 2 2 2 2" xfId="30759"/>
    <cellStyle name="20% - Accent5 15 2 2 2 3" xfId="48545"/>
    <cellStyle name="20% - Accent5 15 2 2 3" xfId="17324"/>
    <cellStyle name="20% - Accent5 15 2 2 3 2" xfId="36683"/>
    <cellStyle name="20% - Accent5 15 2 2 4" xfId="25500"/>
    <cellStyle name="20% - Accent5 15 2 2 5" xfId="43330"/>
    <cellStyle name="20% - Accent5 15 2 3" xfId="5229"/>
    <cellStyle name="20% - Accent5 15 2 3 2" xfId="10596"/>
    <cellStyle name="20% - Accent5 15 2 3 2 2" xfId="30154"/>
    <cellStyle name="20% - Accent5 15 2 3 2 3" xfId="47954"/>
    <cellStyle name="20% - Accent5 15 2 3 3" xfId="16719"/>
    <cellStyle name="20% - Accent5 15 2 3 3 2" xfId="36092"/>
    <cellStyle name="20% - Accent5 15 2 3 4" xfId="24909"/>
    <cellStyle name="20% - Accent5 15 2 3 5" xfId="42739"/>
    <cellStyle name="20% - Accent5 15 2 4" xfId="6330"/>
    <cellStyle name="20% - Accent5 15 2 4 2" xfId="11691"/>
    <cellStyle name="20% - Accent5 15 2 4 2 2" xfId="31249"/>
    <cellStyle name="20% - Accent5 15 2 4 2 3" xfId="49034"/>
    <cellStyle name="20% - Accent5 15 2 4 3" xfId="17814"/>
    <cellStyle name="20% - Accent5 15 2 4 3 2" xfId="37172"/>
    <cellStyle name="20% - Accent5 15 2 4 4" xfId="25989"/>
    <cellStyle name="20% - Accent5 15 2 4 5" xfId="43819"/>
    <cellStyle name="20% - Accent5 15 2 5" xfId="6734"/>
    <cellStyle name="20% - Accent5 15 2 5 2" xfId="12095"/>
    <cellStyle name="20% - Accent5 15 2 5 2 2" xfId="31653"/>
    <cellStyle name="20% - Accent5 15 2 5 2 3" xfId="49438"/>
    <cellStyle name="20% - Accent5 15 2 5 3" xfId="18218"/>
    <cellStyle name="20% - Accent5 15 2 5 3 2" xfId="37576"/>
    <cellStyle name="20% - Accent5 15 2 5 4" xfId="26393"/>
    <cellStyle name="20% - Accent5 15 2 5 5" xfId="44223"/>
    <cellStyle name="20% - Accent5 15 2 6" xfId="8815"/>
    <cellStyle name="20% - Accent5 15 2 6 2" xfId="28375"/>
    <cellStyle name="20% - Accent5 15 2 6 3" xfId="46192"/>
    <cellStyle name="20% - Accent5 15 2 7" xfId="14917"/>
    <cellStyle name="20% - Accent5 15 2 7 2" xfId="34330"/>
    <cellStyle name="20% - Accent5 15 2 8" xfId="23147"/>
    <cellStyle name="20% - Accent5 15 2 9" xfId="40977"/>
    <cellStyle name="20% - Accent5 15 3" xfId="5002"/>
    <cellStyle name="20% - Accent5 15 4" xfId="6127"/>
    <cellStyle name="20% - Accent5 15 4 2" xfId="11488"/>
    <cellStyle name="20% - Accent5 15 4 2 2" xfId="31046"/>
    <cellStyle name="20% - Accent5 15 4 2 3" xfId="48831"/>
    <cellStyle name="20% - Accent5 15 4 3" xfId="17611"/>
    <cellStyle name="20% - Accent5 15 4 3 2" xfId="36969"/>
    <cellStyle name="20% - Accent5 15 4 4" xfId="25786"/>
    <cellStyle name="20% - Accent5 15 4 5" xfId="43616"/>
    <cellStyle name="20% - Accent5 15 5" xfId="6531"/>
    <cellStyle name="20% - Accent5 15 5 2" xfId="11892"/>
    <cellStyle name="20% - Accent5 15 5 2 2" xfId="31450"/>
    <cellStyle name="20% - Accent5 15 5 2 3" xfId="49235"/>
    <cellStyle name="20% - Accent5 15 5 3" xfId="18015"/>
    <cellStyle name="20% - Accent5 15 5 3 2" xfId="37373"/>
    <cellStyle name="20% - Accent5 15 5 4" xfId="26190"/>
    <cellStyle name="20% - Accent5 15 5 5" xfId="44020"/>
    <cellStyle name="20% - Accent5 15 6" xfId="8612"/>
    <cellStyle name="20% - Accent5 15 6 2" xfId="28172"/>
    <cellStyle name="20% - Accent5 15 6 3" xfId="45989"/>
    <cellStyle name="20% - Accent5 15 7" xfId="14703"/>
    <cellStyle name="20% - Accent5 15 7 2" xfId="34123"/>
    <cellStyle name="20% - Accent5 15 8" xfId="22940"/>
    <cellStyle name="20% - Accent5 15 9" xfId="40774"/>
    <cellStyle name="20% - Accent5 16" xfId="3249"/>
    <cellStyle name="20% - Accent5 17" xfId="2790"/>
    <cellStyle name="20% - Accent5 18" xfId="2765"/>
    <cellStyle name="20% - Accent5 18 2" xfId="8559"/>
    <cellStyle name="20% - Accent5 18 2 2" xfId="28119"/>
    <cellStyle name="20% - Accent5 18 2 3" xfId="45936"/>
    <cellStyle name="20% - Accent5 18 3" xfId="14640"/>
    <cellStyle name="20% - Accent5 18 3 2" xfId="34066"/>
    <cellStyle name="20% - Accent5 18 4" xfId="22883"/>
    <cellStyle name="20% - Accent5 18 5" xfId="40721"/>
    <cellStyle name="20% - Accent5 19" xfId="6976"/>
    <cellStyle name="20% - Accent5 2" xfId="136"/>
    <cellStyle name="20% - Accent5 2 10" xfId="1050"/>
    <cellStyle name="20% - Accent5 2 10 10" xfId="6546"/>
    <cellStyle name="20% - Accent5 2 10 10 2" xfId="11907"/>
    <cellStyle name="20% - Accent5 2 10 10 2 2" xfId="31465"/>
    <cellStyle name="20% - Accent5 2 10 10 2 3" xfId="49250"/>
    <cellStyle name="20% - Accent5 2 10 10 3" xfId="18030"/>
    <cellStyle name="20% - Accent5 2 10 10 3 2" xfId="37388"/>
    <cellStyle name="20% - Accent5 2 10 10 4" xfId="26205"/>
    <cellStyle name="20% - Accent5 2 10 10 5" xfId="44035"/>
    <cellStyle name="20% - Accent5 2 10 11" xfId="7067"/>
    <cellStyle name="20% - Accent5 2 10 11 2" xfId="26628"/>
    <cellStyle name="20% - Accent5 2 10 11 3" xfId="44453"/>
    <cellStyle name="20% - Accent5 2 10 12" xfId="12275"/>
    <cellStyle name="20% - Accent5 2 10 12 2" xfId="31833"/>
    <cellStyle name="20% - Accent5 2 10 12 3" xfId="49618"/>
    <cellStyle name="20% - Accent5 2 10 13" xfId="12628"/>
    <cellStyle name="20% - Accent5 2 10 13 2" xfId="32185"/>
    <cellStyle name="20% - Accent5 2 10 13 3" xfId="49928"/>
    <cellStyle name="20% - Accent5 2 10 14" xfId="13079"/>
    <cellStyle name="20% - Accent5 2 10 14 2" xfId="32581"/>
    <cellStyle name="20% - Accent5 2 10 15" xfId="18396"/>
    <cellStyle name="20% - Accent5 2 10 15 2" xfId="37754"/>
    <cellStyle name="20% - Accent5 2 10 16" xfId="21398"/>
    <cellStyle name="20% - Accent5 2 10 17" xfId="19914"/>
    <cellStyle name="20% - Accent5 2 10 18" xfId="39238"/>
    <cellStyle name="20% - Accent5 2 10 2" xfId="1221"/>
    <cellStyle name="20% - Accent5 2 10 2 10" xfId="7126"/>
    <cellStyle name="20% - Accent5 2 10 2 10 2" xfId="26686"/>
    <cellStyle name="20% - Accent5 2 10 2 10 3" xfId="44511"/>
    <cellStyle name="20% - Accent5 2 10 2 11" xfId="12334"/>
    <cellStyle name="20% - Accent5 2 10 2 11 2" xfId="31892"/>
    <cellStyle name="20% - Accent5 2 10 2 11 3" xfId="49676"/>
    <cellStyle name="20% - Accent5 2 10 2 12" xfId="12689"/>
    <cellStyle name="20% - Accent5 2 10 2 12 2" xfId="32245"/>
    <cellStyle name="20% - Accent5 2 10 2 12 3" xfId="49986"/>
    <cellStyle name="20% - Accent5 2 10 2 13" xfId="13142"/>
    <cellStyle name="20% - Accent5 2 10 2 13 2" xfId="32641"/>
    <cellStyle name="20% - Accent5 2 10 2 14" xfId="18454"/>
    <cellStyle name="20% - Accent5 2 10 2 14 2" xfId="37812"/>
    <cellStyle name="20% - Accent5 2 10 2 15" xfId="21456"/>
    <cellStyle name="20% - Accent5 2 10 2 16" xfId="19972"/>
    <cellStyle name="20% - Accent5 2 10 2 17" xfId="39296"/>
    <cellStyle name="20% - Accent5 2 10 2 2" xfId="1476"/>
    <cellStyle name="20% - Accent5 2 10 2 2 10" xfId="12847"/>
    <cellStyle name="20% - Accent5 2 10 2 2 10 2" xfId="32403"/>
    <cellStyle name="20% - Accent5 2 10 2 2 10 3" xfId="50142"/>
    <cellStyle name="20% - Accent5 2 10 2 2 11" xfId="13353"/>
    <cellStyle name="20% - Accent5 2 10 2 2 11 2" xfId="32786"/>
    <cellStyle name="20% - Accent5 2 10 2 2 12" xfId="18633"/>
    <cellStyle name="20% - Accent5 2 10 2 2 12 2" xfId="37957"/>
    <cellStyle name="20% - Accent5 2 10 2 2 13" xfId="21601"/>
    <cellStyle name="20% - Accent5 2 10 2 2 14" xfId="20117"/>
    <cellStyle name="20% - Accent5 2 10 2 2 15" xfId="39441"/>
    <cellStyle name="20% - Accent5 2 10 2 2 2" xfId="1769"/>
    <cellStyle name="20% - Accent5 2 10 2 2 2 10" xfId="39732"/>
    <cellStyle name="20% - Accent5 2 10 2 2 2 2" xfId="2515"/>
    <cellStyle name="20% - Accent5 2 10 2 2 2 2 2" xfId="4538"/>
    <cellStyle name="20% - Accent5 2 10 2 2 2 2 2 2" xfId="9925"/>
    <cellStyle name="20% - Accent5 2 10 2 2 2 2 2 2 2" xfId="29483"/>
    <cellStyle name="20% - Accent5 2 10 2 2 2 2 2 2 3" xfId="47297"/>
    <cellStyle name="20% - Accent5 2 10 2 2 2 2 2 3" xfId="16044"/>
    <cellStyle name="20% - Accent5 2 10 2 2 2 2 2 3 2" xfId="35435"/>
    <cellStyle name="20% - Accent5 2 10 2 2 2 2 2 4" xfId="24252"/>
    <cellStyle name="20% - Accent5 2 10 2 2 2 2 2 5" xfId="42082"/>
    <cellStyle name="20% - Accent5 2 10 2 2 2 2 3" xfId="8310"/>
    <cellStyle name="20% - Accent5 2 10 2 2 2 2 3 2" xfId="27870"/>
    <cellStyle name="20% - Accent5 2 10 2 2 2 2 3 3" xfId="45689"/>
    <cellStyle name="20% - Accent5 2 10 2 2 2 2 4" xfId="14391"/>
    <cellStyle name="20% - Accent5 2 10 2 2 2 2 4 2" xfId="33819"/>
    <cellStyle name="20% - Accent5 2 10 2 2 2 2 5" xfId="19666"/>
    <cellStyle name="20% - Accent5 2 10 2 2 2 2 5 2" xfId="38990"/>
    <cellStyle name="20% - Accent5 2 10 2 2 2 2 6" xfId="22636"/>
    <cellStyle name="20% - Accent5 2 10 2 2 2 2 7" xfId="21150"/>
    <cellStyle name="20% - Accent5 2 10 2 2 2 2 8" xfId="40474"/>
    <cellStyle name="20% - Accent5 2 10 2 2 2 3" xfId="3808"/>
    <cellStyle name="20% - Accent5 2 10 2 2 2 3 2" xfId="9195"/>
    <cellStyle name="20% - Accent5 2 10 2 2 2 3 2 2" xfId="28753"/>
    <cellStyle name="20% - Accent5 2 10 2 2 2 3 2 3" xfId="46569"/>
    <cellStyle name="20% - Accent5 2 10 2 2 2 3 3" xfId="15314"/>
    <cellStyle name="20% - Accent5 2 10 2 2 2 3 3 2" xfId="34707"/>
    <cellStyle name="20% - Accent5 2 10 2 2 2 3 4" xfId="23524"/>
    <cellStyle name="20% - Accent5 2 10 2 2 2 3 5" xfId="41354"/>
    <cellStyle name="20% - Accent5 2 10 2 2 2 4" xfId="5916"/>
    <cellStyle name="20% - Accent5 2 10 2 2 2 4 2" xfId="11277"/>
    <cellStyle name="20% - Accent5 2 10 2 2 2 4 2 2" xfId="30835"/>
    <cellStyle name="20% - Accent5 2 10 2 2 2 4 2 3" xfId="48621"/>
    <cellStyle name="20% - Accent5 2 10 2 2 2 4 3" xfId="17400"/>
    <cellStyle name="20% - Accent5 2 10 2 2 2 4 3 2" xfId="36759"/>
    <cellStyle name="20% - Accent5 2 10 2 2 2 4 4" xfId="25576"/>
    <cellStyle name="20% - Accent5 2 10 2 2 2 4 5" xfId="43406"/>
    <cellStyle name="20% - Accent5 2 10 2 2 2 5" xfId="7564"/>
    <cellStyle name="20% - Accent5 2 10 2 2 2 5 2" xfId="27124"/>
    <cellStyle name="20% - Accent5 2 10 2 2 2 5 3" xfId="44947"/>
    <cellStyle name="20% - Accent5 2 10 2 2 2 6" xfId="13645"/>
    <cellStyle name="20% - Accent5 2 10 2 2 2 6 2" xfId="33077"/>
    <cellStyle name="20% - Accent5 2 10 2 2 2 7" xfId="18924"/>
    <cellStyle name="20% - Accent5 2 10 2 2 2 7 2" xfId="38248"/>
    <cellStyle name="20% - Accent5 2 10 2 2 2 8" xfId="21892"/>
    <cellStyle name="20% - Accent5 2 10 2 2 2 9" xfId="20408"/>
    <cellStyle name="20% - Accent5 2 10 2 2 3" xfId="2223"/>
    <cellStyle name="20% - Accent5 2 10 2 2 3 2" xfId="4259"/>
    <cellStyle name="20% - Accent5 2 10 2 2 3 2 2" xfId="9646"/>
    <cellStyle name="20% - Accent5 2 10 2 2 3 2 2 2" xfId="29204"/>
    <cellStyle name="20% - Accent5 2 10 2 2 3 2 2 3" xfId="47019"/>
    <cellStyle name="20% - Accent5 2 10 2 2 3 2 3" xfId="15765"/>
    <cellStyle name="20% - Accent5 2 10 2 2 3 2 3 2" xfId="35157"/>
    <cellStyle name="20% - Accent5 2 10 2 2 3 2 4" xfId="23974"/>
    <cellStyle name="20% - Accent5 2 10 2 2 3 2 5" xfId="41804"/>
    <cellStyle name="20% - Accent5 2 10 2 2 3 3" xfId="8018"/>
    <cellStyle name="20% - Accent5 2 10 2 2 3 3 2" xfId="27578"/>
    <cellStyle name="20% - Accent5 2 10 2 2 3 3 3" xfId="45398"/>
    <cellStyle name="20% - Accent5 2 10 2 2 3 4" xfId="14099"/>
    <cellStyle name="20% - Accent5 2 10 2 2 3 4 2" xfId="33528"/>
    <cellStyle name="20% - Accent5 2 10 2 2 3 5" xfId="19375"/>
    <cellStyle name="20% - Accent5 2 10 2 2 3 5 2" xfId="38699"/>
    <cellStyle name="20% - Accent5 2 10 2 2 3 6" xfId="22344"/>
    <cellStyle name="20% - Accent5 2 10 2 2 3 7" xfId="20859"/>
    <cellStyle name="20% - Accent5 2 10 2 2 3 8" xfId="40183"/>
    <cellStyle name="20% - Accent5 2 10 2 2 4" xfId="3396"/>
    <cellStyle name="20% - Accent5 2 10 2 2 4 2" xfId="8888"/>
    <cellStyle name="20% - Accent5 2 10 2 2 4 2 2" xfId="28448"/>
    <cellStyle name="20% - Accent5 2 10 2 2 4 2 3" xfId="46265"/>
    <cellStyle name="20% - Accent5 2 10 2 2 4 3" xfId="14990"/>
    <cellStyle name="20% - Accent5 2 10 2 2 4 3 2" xfId="34403"/>
    <cellStyle name="20% - Accent5 2 10 2 2 4 4" xfId="23220"/>
    <cellStyle name="20% - Accent5 2 10 2 2 4 5" xfId="41050"/>
    <cellStyle name="20% - Accent5 2 10 2 2 5" xfId="5307"/>
    <cellStyle name="20% - Accent5 2 10 2 2 5 2" xfId="10673"/>
    <cellStyle name="20% - Accent5 2 10 2 2 5 2 2" xfId="30231"/>
    <cellStyle name="20% - Accent5 2 10 2 2 5 2 3" xfId="48030"/>
    <cellStyle name="20% - Accent5 2 10 2 2 5 3" xfId="16796"/>
    <cellStyle name="20% - Accent5 2 10 2 2 5 3 2" xfId="36168"/>
    <cellStyle name="20% - Accent5 2 10 2 2 5 4" xfId="24985"/>
    <cellStyle name="20% - Accent5 2 10 2 2 5 5" xfId="42815"/>
    <cellStyle name="20% - Accent5 2 10 2 2 6" xfId="6403"/>
    <cellStyle name="20% - Accent5 2 10 2 2 6 2" xfId="11764"/>
    <cellStyle name="20% - Accent5 2 10 2 2 6 2 2" xfId="31322"/>
    <cellStyle name="20% - Accent5 2 10 2 2 6 2 3" xfId="49107"/>
    <cellStyle name="20% - Accent5 2 10 2 2 6 3" xfId="17887"/>
    <cellStyle name="20% - Accent5 2 10 2 2 6 3 2" xfId="37245"/>
    <cellStyle name="20% - Accent5 2 10 2 2 6 4" xfId="26062"/>
    <cellStyle name="20% - Accent5 2 10 2 2 6 5" xfId="43892"/>
    <cellStyle name="20% - Accent5 2 10 2 2 7" xfId="6807"/>
    <cellStyle name="20% - Accent5 2 10 2 2 7 2" xfId="12168"/>
    <cellStyle name="20% - Accent5 2 10 2 2 7 2 2" xfId="31726"/>
    <cellStyle name="20% - Accent5 2 10 2 2 7 2 3" xfId="49511"/>
    <cellStyle name="20% - Accent5 2 10 2 2 7 3" xfId="18291"/>
    <cellStyle name="20% - Accent5 2 10 2 2 7 3 2" xfId="37649"/>
    <cellStyle name="20% - Accent5 2 10 2 2 7 4" xfId="26466"/>
    <cellStyle name="20% - Accent5 2 10 2 2 7 5" xfId="44296"/>
    <cellStyle name="20% - Accent5 2 10 2 2 8" xfId="7272"/>
    <cellStyle name="20% - Accent5 2 10 2 2 8 2" xfId="26832"/>
    <cellStyle name="20% - Accent5 2 10 2 2 8 3" xfId="44656"/>
    <cellStyle name="20% - Accent5 2 10 2 2 9" xfId="12491"/>
    <cellStyle name="20% - Accent5 2 10 2 2 9 2" xfId="32048"/>
    <cellStyle name="20% - Accent5 2 10 2 2 9 3" xfId="49832"/>
    <cellStyle name="20% - Accent5 2 10 2 3" xfId="1623"/>
    <cellStyle name="20% - Accent5 2 10 2 3 10" xfId="39587"/>
    <cellStyle name="20% - Accent5 2 10 2 3 2" xfId="2369"/>
    <cellStyle name="20% - Accent5 2 10 2 3 2 2" xfId="4392"/>
    <cellStyle name="20% - Accent5 2 10 2 3 2 2 2" xfId="9779"/>
    <cellStyle name="20% - Accent5 2 10 2 3 2 2 2 2" xfId="29337"/>
    <cellStyle name="20% - Accent5 2 10 2 3 2 2 2 3" xfId="47152"/>
    <cellStyle name="20% - Accent5 2 10 2 3 2 2 3" xfId="15898"/>
    <cellStyle name="20% - Accent5 2 10 2 3 2 2 3 2" xfId="35290"/>
    <cellStyle name="20% - Accent5 2 10 2 3 2 2 4" xfId="24107"/>
    <cellStyle name="20% - Accent5 2 10 2 3 2 2 5" xfId="41937"/>
    <cellStyle name="20% - Accent5 2 10 2 3 2 3" xfId="5704"/>
    <cellStyle name="20% - Accent5 2 10 2 3 2 3 2" xfId="11065"/>
    <cellStyle name="20% - Accent5 2 10 2 3 2 3 2 2" xfId="30623"/>
    <cellStyle name="20% - Accent5 2 10 2 3 2 3 2 3" xfId="48409"/>
    <cellStyle name="20% - Accent5 2 10 2 3 2 3 3" xfId="17188"/>
    <cellStyle name="20% - Accent5 2 10 2 3 2 3 3 2" xfId="36547"/>
    <cellStyle name="20% - Accent5 2 10 2 3 2 3 4" xfId="25364"/>
    <cellStyle name="20% - Accent5 2 10 2 3 2 3 5" xfId="43194"/>
    <cellStyle name="20% - Accent5 2 10 2 3 2 4" xfId="8164"/>
    <cellStyle name="20% - Accent5 2 10 2 3 2 4 2" xfId="27724"/>
    <cellStyle name="20% - Accent5 2 10 2 3 2 4 3" xfId="45544"/>
    <cellStyle name="20% - Accent5 2 10 2 3 2 5" xfId="14245"/>
    <cellStyle name="20% - Accent5 2 10 2 3 2 5 2" xfId="33674"/>
    <cellStyle name="20% - Accent5 2 10 2 3 2 6" xfId="19521"/>
    <cellStyle name="20% - Accent5 2 10 2 3 2 6 2" xfId="38845"/>
    <cellStyle name="20% - Accent5 2 10 2 3 2 7" xfId="22490"/>
    <cellStyle name="20% - Accent5 2 10 2 3 2 8" xfId="21005"/>
    <cellStyle name="20% - Accent5 2 10 2 3 2 9" xfId="40329"/>
    <cellStyle name="20% - Accent5 2 10 2 3 3" xfId="3665"/>
    <cellStyle name="20% - Accent5 2 10 2 3 3 2" xfId="9052"/>
    <cellStyle name="20% - Accent5 2 10 2 3 3 2 2" xfId="28610"/>
    <cellStyle name="20% - Accent5 2 10 2 3 3 2 3" xfId="46426"/>
    <cellStyle name="20% - Accent5 2 10 2 3 3 3" xfId="15171"/>
    <cellStyle name="20% - Accent5 2 10 2 3 3 3 2" xfId="34564"/>
    <cellStyle name="20% - Accent5 2 10 2 3 3 4" xfId="23381"/>
    <cellStyle name="20% - Accent5 2 10 2 3 3 5" xfId="41211"/>
    <cellStyle name="20% - Accent5 2 10 2 3 4" xfId="5080"/>
    <cellStyle name="20% - Accent5 2 10 2 3 4 2" xfId="10447"/>
    <cellStyle name="20% - Accent5 2 10 2 3 4 2 2" xfId="30005"/>
    <cellStyle name="20% - Accent5 2 10 2 3 4 2 3" xfId="47818"/>
    <cellStyle name="20% - Accent5 2 10 2 3 4 3" xfId="16570"/>
    <cellStyle name="20% - Accent5 2 10 2 3 4 3 2" xfId="35956"/>
    <cellStyle name="20% - Accent5 2 10 2 3 4 4" xfId="24773"/>
    <cellStyle name="20% - Accent5 2 10 2 3 4 5" xfId="42603"/>
    <cellStyle name="20% - Accent5 2 10 2 3 5" xfId="7418"/>
    <cellStyle name="20% - Accent5 2 10 2 3 5 2" xfId="26978"/>
    <cellStyle name="20% - Accent5 2 10 2 3 5 3" xfId="44802"/>
    <cellStyle name="20% - Accent5 2 10 2 3 6" xfId="13499"/>
    <cellStyle name="20% - Accent5 2 10 2 3 6 2" xfId="32932"/>
    <cellStyle name="20% - Accent5 2 10 2 3 7" xfId="18779"/>
    <cellStyle name="20% - Accent5 2 10 2 3 7 2" xfId="38103"/>
    <cellStyle name="20% - Accent5 2 10 2 3 8" xfId="21747"/>
    <cellStyle name="20% - Accent5 2 10 2 3 9" xfId="20263"/>
    <cellStyle name="20% - Accent5 2 10 2 4" xfId="1931"/>
    <cellStyle name="20% - Accent5 2 10 2 4 10" xfId="39893"/>
    <cellStyle name="20% - Accent5 2 10 2 4 2" xfId="2676"/>
    <cellStyle name="20% - Accent5 2 10 2 4 2 2" xfId="4698"/>
    <cellStyle name="20% - Accent5 2 10 2 4 2 2 2" xfId="10085"/>
    <cellStyle name="20% - Accent5 2 10 2 4 2 2 2 2" xfId="29643"/>
    <cellStyle name="20% - Accent5 2 10 2 4 2 2 2 3" xfId="47457"/>
    <cellStyle name="20% - Accent5 2 10 2 4 2 2 3" xfId="16204"/>
    <cellStyle name="20% - Accent5 2 10 2 4 2 2 3 2" xfId="35595"/>
    <cellStyle name="20% - Accent5 2 10 2 4 2 2 4" xfId="24412"/>
    <cellStyle name="20% - Accent5 2 10 2 4 2 2 5" xfId="42242"/>
    <cellStyle name="20% - Accent5 2 10 2 4 2 3" xfId="8471"/>
    <cellStyle name="20% - Accent5 2 10 2 4 2 3 2" xfId="28031"/>
    <cellStyle name="20% - Accent5 2 10 2 4 2 3 3" xfId="45850"/>
    <cellStyle name="20% - Accent5 2 10 2 4 2 4" xfId="14552"/>
    <cellStyle name="20% - Accent5 2 10 2 4 2 4 2" xfId="33980"/>
    <cellStyle name="20% - Accent5 2 10 2 4 2 5" xfId="19827"/>
    <cellStyle name="20% - Accent5 2 10 2 4 2 5 2" xfId="39151"/>
    <cellStyle name="20% - Accent5 2 10 2 4 2 6" xfId="22797"/>
    <cellStyle name="20% - Accent5 2 10 2 4 2 7" xfId="21311"/>
    <cellStyle name="20% - Accent5 2 10 2 4 2 8" xfId="40635"/>
    <cellStyle name="20% - Accent5 2 10 2 4 3" xfId="3968"/>
    <cellStyle name="20% - Accent5 2 10 2 4 3 2" xfId="9355"/>
    <cellStyle name="20% - Accent5 2 10 2 4 3 2 2" xfId="28913"/>
    <cellStyle name="20% - Accent5 2 10 2 4 3 2 3" xfId="46729"/>
    <cellStyle name="20% - Accent5 2 10 2 4 3 3" xfId="15474"/>
    <cellStyle name="20% - Accent5 2 10 2 4 3 3 2" xfId="34867"/>
    <cellStyle name="20% - Accent5 2 10 2 4 3 4" xfId="23684"/>
    <cellStyle name="20% - Accent5 2 10 2 4 3 5" xfId="41514"/>
    <cellStyle name="20% - Accent5 2 10 2 4 4" xfId="5514"/>
    <cellStyle name="20% - Accent5 2 10 2 4 4 2" xfId="10875"/>
    <cellStyle name="20% - Accent5 2 10 2 4 4 2 2" xfId="30433"/>
    <cellStyle name="20% - Accent5 2 10 2 4 4 2 3" xfId="48219"/>
    <cellStyle name="20% - Accent5 2 10 2 4 4 3" xfId="16998"/>
    <cellStyle name="20% - Accent5 2 10 2 4 4 3 2" xfId="36357"/>
    <cellStyle name="20% - Accent5 2 10 2 4 4 4" xfId="25174"/>
    <cellStyle name="20% - Accent5 2 10 2 4 4 5" xfId="43004"/>
    <cellStyle name="20% - Accent5 2 10 2 4 5" xfId="7726"/>
    <cellStyle name="20% - Accent5 2 10 2 4 5 2" xfId="27286"/>
    <cellStyle name="20% - Accent5 2 10 2 4 5 3" xfId="45108"/>
    <cellStyle name="20% - Accent5 2 10 2 4 6" xfId="13807"/>
    <cellStyle name="20% - Accent5 2 10 2 4 6 2" xfId="33238"/>
    <cellStyle name="20% - Accent5 2 10 2 4 7" xfId="19085"/>
    <cellStyle name="20% - Accent5 2 10 2 4 7 2" xfId="38409"/>
    <cellStyle name="20% - Accent5 2 10 2 4 8" xfId="22053"/>
    <cellStyle name="20% - Accent5 2 10 2 4 9" xfId="20569"/>
    <cellStyle name="20% - Accent5 2 10 2 5" xfId="2077"/>
    <cellStyle name="20% - Accent5 2 10 2 5 2" xfId="4113"/>
    <cellStyle name="20% - Accent5 2 10 2 5 2 2" xfId="9500"/>
    <cellStyle name="20% - Accent5 2 10 2 5 2 2 2" xfId="29058"/>
    <cellStyle name="20% - Accent5 2 10 2 5 2 2 3" xfId="46874"/>
    <cellStyle name="20% - Accent5 2 10 2 5 2 3" xfId="15619"/>
    <cellStyle name="20% - Accent5 2 10 2 5 2 3 2" xfId="35012"/>
    <cellStyle name="20% - Accent5 2 10 2 5 2 4" xfId="23829"/>
    <cellStyle name="20% - Accent5 2 10 2 5 2 5" xfId="41659"/>
    <cellStyle name="20% - Accent5 2 10 2 5 3" xfId="7872"/>
    <cellStyle name="20% - Accent5 2 10 2 5 3 2" xfId="27432"/>
    <cellStyle name="20% - Accent5 2 10 2 5 3 3" xfId="45253"/>
    <cellStyle name="20% - Accent5 2 10 2 5 4" xfId="13953"/>
    <cellStyle name="20% - Accent5 2 10 2 5 4 2" xfId="33383"/>
    <cellStyle name="20% - Accent5 2 10 2 5 5" xfId="19230"/>
    <cellStyle name="20% - Accent5 2 10 2 5 5 2" xfId="38554"/>
    <cellStyle name="20% - Accent5 2 10 2 5 6" xfId="22198"/>
    <cellStyle name="20% - Accent5 2 10 2 5 7" xfId="20714"/>
    <cellStyle name="20% - Accent5 2 10 2 5 8" xfId="40038"/>
    <cellStyle name="20% - Accent5 2 10 2 6" xfId="3105"/>
    <cellStyle name="20% - Accent5 2 10 2 6 2" xfId="8685"/>
    <cellStyle name="20% - Accent5 2 10 2 6 2 2" xfId="28245"/>
    <cellStyle name="20% - Accent5 2 10 2 6 2 3" xfId="46062"/>
    <cellStyle name="20% - Accent5 2 10 2 6 3" xfId="14776"/>
    <cellStyle name="20% - Accent5 2 10 2 6 3 2" xfId="34196"/>
    <cellStyle name="20% - Accent5 2 10 2 6 4" xfId="23013"/>
    <cellStyle name="20% - Accent5 2 10 2 6 5" xfId="40847"/>
    <cellStyle name="20% - Accent5 2 10 2 7" xfId="4873"/>
    <cellStyle name="20% - Accent5 2 10 2 7 2" xfId="10257"/>
    <cellStyle name="20% - Accent5 2 10 2 7 2 2" xfId="29815"/>
    <cellStyle name="20% - Accent5 2 10 2 7 2 3" xfId="47628"/>
    <cellStyle name="20% - Accent5 2 10 2 7 3" xfId="16379"/>
    <cellStyle name="20% - Accent5 2 10 2 7 3 2" xfId="35766"/>
    <cellStyle name="20% - Accent5 2 10 2 7 4" xfId="24583"/>
    <cellStyle name="20% - Accent5 2 10 2 7 5" xfId="42413"/>
    <cellStyle name="20% - Accent5 2 10 2 8" xfId="6200"/>
    <cellStyle name="20% - Accent5 2 10 2 8 2" xfId="11561"/>
    <cellStyle name="20% - Accent5 2 10 2 8 2 2" xfId="31119"/>
    <cellStyle name="20% - Accent5 2 10 2 8 2 3" xfId="48904"/>
    <cellStyle name="20% - Accent5 2 10 2 8 3" xfId="17684"/>
    <cellStyle name="20% - Accent5 2 10 2 8 3 2" xfId="37042"/>
    <cellStyle name="20% - Accent5 2 10 2 8 4" xfId="25859"/>
    <cellStyle name="20% - Accent5 2 10 2 8 5" xfId="43689"/>
    <cellStyle name="20% - Accent5 2 10 2 9" xfId="6604"/>
    <cellStyle name="20% - Accent5 2 10 2 9 2" xfId="11965"/>
    <cellStyle name="20% - Accent5 2 10 2 9 2 2" xfId="31523"/>
    <cellStyle name="20% - Accent5 2 10 2 9 2 3" xfId="49308"/>
    <cellStyle name="20% - Accent5 2 10 2 9 3" xfId="18088"/>
    <cellStyle name="20% - Accent5 2 10 2 9 3 2" xfId="37446"/>
    <cellStyle name="20% - Accent5 2 10 2 9 4" xfId="26263"/>
    <cellStyle name="20% - Accent5 2 10 2 9 5" xfId="44093"/>
    <cellStyle name="20% - Accent5 2 10 3" xfId="1412"/>
    <cellStyle name="20% - Accent5 2 10 3 10" xfId="12789"/>
    <cellStyle name="20% - Accent5 2 10 3 10 2" xfId="32345"/>
    <cellStyle name="20% - Accent5 2 10 3 10 3" xfId="50084"/>
    <cellStyle name="20% - Accent5 2 10 3 11" xfId="13291"/>
    <cellStyle name="20% - Accent5 2 10 3 11 2" xfId="32728"/>
    <cellStyle name="20% - Accent5 2 10 3 12" xfId="18573"/>
    <cellStyle name="20% - Accent5 2 10 3 12 2" xfId="37899"/>
    <cellStyle name="20% - Accent5 2 10 3 13" xfId="21543"/>
    <cellStyle name="20% - Accent5 2 10 3 14" xfId="20059"/>
    <cellStyle name="20% - Accent5 2 10 3 15" xfId="39383"/>
    <cellStyle name="20% - Accent5 2 10 3 2" xfId="1710"/>
    <cellStyle name="20% - Accent5 2 10 3 2 10" xfId="39674"/>
    <cellStyle name="20% - Accent5 2 10 3 2 2" xfId="2456"/>
    <cellStyle name="20% - Accent5 2 10 3 2 2 2" xfId="4479"/>
    <cellStyle name="20% - Accent5 2 10 3 2 2 2 2" xfId="9866"/>
    <cellStyle name="20% - Accent5 2 10 3 2 2 2 2 2" xfId="29424"/>
    <cellStyle name="20% - Accent5 2 10 3 2 2 2 2 3" xfId="47239"/>
    <cellStyle name="20% - Accent5 2 10 3 2 2 2 3" xfId="15985"/>
    <cellStyle name="20% - Accent5 2 10 3 2 2 2 3 2" xfId="35377"/>
    <cellStyle name="20% - Accent5 2 10 3 2 2 2 4" xfId="24194"/>
    <cellStyle name="20% - Accent5 2 10 3 2 2 2 5" xfId="42024"/>
    <cellStyle name="20% - Accent5 2 10 3 2 2 3" xfId="8251"/>
    <cellStyle name="20% - Accent5 2 10 3 2 2 3 2" xfId="27811"/>
    <cellStyle name="20% - Accent5 2 10 3 2 2 3 3" xfId="45631"/>
    <cellStyle name="20% - Accent5 2 10 3 2 2 4" xfId="14332"/>
    <cellStyle name="20% - Accent5 2 10 3 2 2 4 2" xfId="33761"/>
    <cellStyle name="20% - Accent5 2 10 3 2 2 5" xfId="19608"/>
    <cellStyle name="20% - Accent5 2 10 3 2 2 5 2" xfId="38932"/>
    <cellStyle name="20% - Accent5 2 10 3 2 2 6" xfId="22577"/>
    <cellStyle name="20% - Accent5 2 10 3 2 2 7" xfId="21092"/>
    <cellStyle name="20% - Accent5 2 10 3 2 2 8" xfId="40416"/>
    <cellStyle name="20% - Accent5 2 10 3 2 3" xfId="3750"/>
    <cellStyle name="20% - Accent5 2 10 3 2 3 2" xfId="9137"/>
    <cellStyle name="20% - Accent5 2 10 3 2 3 2 2" xfId="28695"/>
    <cellStyle name="20% - Accent5 2 10 3 2 3 2 3" xfId="46511"/>
    <cellStyle name="20% - Accent5 2 10 3 2 3 3" xfId="15256"/>
    <cellStyle name="20% - Accent5 2 10 3 2 3 3 2" xfId="34649"/>
    <cellStyle name="20% - Accent5 2 10 3 2 3 4" xfId="23466"/>
    <cellStyle name="20% - Accent5 2 10 3 2 3 5" xfId="41296"/>
    <cellStyle name="20% - Accent5 2 10 3 2 4" xfId="5858"/>
    <cellStyle name="20% - Accent5 2 10 3 2 4 2" xfId="11219"/>
    <cellStyle name="20% - Accent5 2 10 3 2 4 2 2" xfId="30777"/>
    <cellStyle name="20% - Accent5 2 10 3 2 4 2 3" xfId="48563"/>
    <cellStyle name="20% - Accent5 2 10 3 2 4 3" xfId="17342"/>
    <cellStyle name="20% - Accent5 2 10 3 2 4 3 2" xfId="36701"/>
    <cellStyle name="20% - Accent5 2 10 3 2 4 4" xfId="25518"/>
    <cellStyle name="20% - Accent5 2 10 3 2 4 5" xfId="43348"/>
    <cellStyle name="20% - Accent5 2 10 3 2 5" xfId="7505"/>
    <cellStyle name="20% - Accent5 2 10 3 2 5 2" xfId="27065"/>
    <cellStyle name="20% - Accent5 2 10 3 2 5 3" xfId="44889"/>
    <cellStyle name="20% - Accent5 2 10 3 2 6" xfId="13586"/>
    <cellStyle name="20% - Accent5 2 10 3 2 6 2" xfId="33019"/>
    <cellStyle name="20% - Accent5 2 10 3 2 7" xfId="18866"/>
    <cellStyle name="20% - Accent5 2 10 3 2 7 2" xfId="38190"/>
    <cellStyle name="20% - Accent5 2 10 3 2 8" xfId="21834"/>
    <cellStyle name="20% - Accent5 2 10 3 2 9" xfId="20350"/>
    <cellStyle name="20% - Accent5 2 10 3 3" xfId="2164"/>
    <cellStyle name="20% - Accent5 2 10 3 3 2" xfId="4200"/>
    <cellStyle name="20% - Accent5 2 10 3 3 2 2" xfId="9587"/>
    <cellStyle name="20% - Accent5 2 10 3 3 2 2 2" xfId="29145"/>
    <cellStyle name="20% - Accent5 2 10 3 3 2 2 3" xfId="46961"/>
    <cellStyle name="20% - Accent5 2 10 3 3 2 3" xfId="15706"/>
    <cellStyle name="20% - Accent5 2 10 3 3 2 3 2" xfId="35099"/>
    <cellStyle name="20% - Accent5 2 10 3 3 2 4" xfId="23916"/>
    <cellStyle name="20% - Accent5 2 10 3 3 2 5" xfId="41746"/>
    <cellStyle name="20% - Accent5 2 10 3 3 3" xfId="7959"/>
    <cellStyle name="20% - Accent5 2 10 3 3 3 2" xfId="27519"/>
    <cellStyle name="20% - Accent5 2 10 3 3 3 3" xfId="45340"/>
    <cellStyle name="20% - Accent5 2 10 3 3 4" xfId="14040"/>
    <cellStyle name="20% - Accent5 2 10 3 3 4 2" xfId="33470"/>
    <cellStyle name="20% - Accent5 2 10 3 3 5" xfId="19317"/>
    <cellStyle name="20% - Accent5 2 10 3 3 5 2" xfId="38641"/>
    <cellStyle name="20% - Accent5 2 10 3 3 6" xfId="22285"/>
    <cellStyle name="20% - Accent5 2 10 3 3 7" xfId="20801"/>
    <cellStyle name="20% - Accent5 2 10 3 3 8" xfId="40125"/>
    <cellStyle name="20% - Accent5 2 10 3 4" xfId="3338"/>
    <cellStyle name="20% - Accent5 2 10 3 4 2" xfId="8830"/>
    <cellStyle name="20% - Accent5 2 10 3 4 2 2" xfId="28390"/>
    <cellStyle name="20% - Accent5 2 10 3 4 2 3" xfId="46207"/>
    <cellStyle name="20% - Accent5 2 10 3 4 3" xfId="14932"/>
    <cellStyle name="20% - Accent5 2 10 3 4 3 2" xfId="34345"/>
    <cellStyle name="20% - Accent5 2 10 3 4 4" xfId="23162"/>
    <cellStyle name="20% - Accent5 2 10 3 4 5" xfId="40992"/>
    <cellStyle name="20% - Accent5 2 10 3 5" xfId="5249"/>
    <cellStyle name="20% - Accent5 2 10 3 5 2" xfId="10615"/>
    <cellStyle name="20% - Accent5 2 10 3 5 2 2" xfId="30173"/>
    <cellStyle name="20% - Accent5 2 10 3 5 2 3" xfId="47972"/>
    <cellStyle name="20% - Accent5 2 10 3 5 3" xfId="16738"/>
    <cellStyle name="20% - Accent5 2 10 3 5 3 2" xfId="36110"/>
    <cellStyle name="20% - Accent5 2 10 3 5 4" xfId="24927"/>
    <cellStyle name="20% - Accent5 2 10 3 5 5" xfId="42757"/>
    <cellStyle name="20% - Accent5 2 10 3 6" xfId="6345"/>
    <cellStyle name="20% - Accent5 2 10 3 6 2" xfId="11706"/>
    <cellStyle name="20% - Accent5 2 10 3 6 2 2" xfId="31264"/>
    <cellStyle name="20% - Accent5 2 10 3 6 2 3" xfId="49049"/>
    <cellStyle name="20% - Accent5 2 10 3 6 3" xfId="17829"/>
    <cellStyle name="20% - Accent5 2 10 3 6 3 2" xfId="37187"/>
    <cellStyle name="20% - Accent5 2 10 3 6 4" xfId="26004"/>
    <cellStyle name="20% - Accent5 2 10 3 6 5" xfId="43834"/>
    <cellStyle name="20% - Accent5 2 10 3 7" xfId="6749"/>
    <cellStyle name="20% - Accent5 2 10 3 7 2" xfId="12110"/>
    <cellStyle name="20% - Accent5 2 10 3 7 2 2" xfId="31668"/>
    <cellStyle name="20% - Accent5 2 10 3 7 2 3" xfId="49453"/>
    <cellStyle name="20% - Accent5 2 10 3 7 3" xfId="18233"/>
    <cellStyle name="20% - Accent5 2 10 3 7 3 2" xfId="37591"/>
    <cellStyle name="20% - Accent5 2 10 3 7 4" xfId="26408"/>
    <cellStyle name="20% - Accent5 2 10 3 7 5" xfId="44238"/>
    <cellStyle name="20% - Accent5 2 10 3 8" xfId="7213"/>
    <cellStyle name="20% - Accent5 2 10 3 8 2" xfId="26773"/>
    <cellStyle name="20% - Accent5 2 10 3 8 3" xfId="44598"/>
    <cellStyle name="20% - Accent5 2 10 3 9" xfId="12433"/>
    <cellStyle name="20% - Accent5 2 10 3 9 2" xfId="31990"/>
    <cellStyle name="20% - Accent5 2 10 3 9 3" xfId="49774"/>
    <cellStyle name="20% - Accent5 2 10 4" xfId="1565"/>
    <cellStyle name="20% - Accent5 2 10 4 10" xfId="39529"/>
    <cellStyle name="20% - Accent5 2 10 4 2" xfId="2311"/>
    <cellStyle name="20% - Accent5 2 10 4 2 2" xfId="4341"/>
    <cellStyle name="20% - Accent5 2 10 4 2 2 2" xfId="9728"/>
    <cellStyle name="20% - Accent5 2 10 4 2 2 2 2" xfId="29286"/>
    <cellStyle name="20% - Accent5 2 10 4 2 2 2 3" xfId="47101"/>
    <cellStyle name="20% - Accent5 2 10 4 2 2 3" xfId="15847"/>
    <cellStyle name="20% - Accent5 2 10 4 2 2 3 2" xfId="35239"/>
    <cellStyle name="20% - Accent5 2 10 4 2 2 4" xfId="24056"/>
    <cellStyle name="20% - Accent5 2 10 4 2 2 5" xfId="41886"/>
    <cellStyle name="20% - Accent5 2 10 4 2 3" xfId="5646"/>
    <cellStyle name="20% - Accent5 2 10 4 2 3 2" xfId="11007"/>
    <cellStyle name="20% - Accent5 2 10 4 2 3 2 2" xfId="30565"/>
    <cellStyle name="20% - Accent5 2 10 4 2 3 2 3" xfId="48351"/>
    <cellStyle name="20% - Accent5 2 10 4 2 3 3" xfId="17130"/>
    <cellStyle name="20% - Accent5 2 10 4 2 3 3 2" xfId="36489"/>
    <cellStyle name="20% - Accent5 2 10 4 2 3 4" xfId="25306"/>
    <cellStyle name="20% - Accent5 2 10 4 2 3 5" xfId="43136"/>
    <cellStyle name="20% - Accent5 2 10 4 2 4" xfId="8106"/>
    <cellStyle name="20% - Accent5 2 10 4 2 4 2" xfId="27666"/>
    <cellStyle name="20% - Accent5 2 10 4 2 4 3" xfId="45486"/>
    <cellStyle name="20% - Accent5 2 10 4 2 5" xfId="14187"/>
    <cellStyle name="20% - Accent5 2 10 4 2 5 2" xfId="33616"/>
    <cellStyle name="20% - Accent5 2 10 4 2 6" xfId="19463"/>
    <cellStyle name="20% - Accent5 2 10 4 2 6 2" xfId="38787"/>
    <cellStyle name="20% - Accent5 2 10 4 2 7" xfId="22432"/>
    <cellStyle name="20% - Accent5 2 10 4 2 8" xfId="20947"/>
    <cellStyle name="20% - Accent5 2 10 4 2 9" xfId="40271"/>
    <cellStyle name="20% - Accent5 2 10 4 3" xfId="3614"/>
    <cellStyle name="20% - Accent5 2 10 4 3 2" xfId="9001"/>
    <cellStyle name="20% - Accent5 2 10 4 3 2 2" xfId="28559"/>
    <cellStyle name="20% - Accent5 2 10 4 3 2 3" xfId="46375"/>
    <cellStyle name="20% - Accent5 2 10 4 3 3" xfId="15120"/>
    <cellStyle name="20% - Accent5 2 10 4 3 3 2" xfId="34513"/>
    <cellStyle name="20% - Accent5 2 10 4 3 4" xfId="23330"/>
    <cellStyle name="20% - Accent5 2 10 4 3 5" xfId="41160"/>
    <cellStyle name="20% - Accent5 2 10 4 4" xfId="5022"/>
    <cellStyle name="20% - Accent5 2 10 4 4 2" xfId="10389"/>
    <cellStyle name="20% - Accent5 2 10 4 4 2 2" xfId="29947"/>
    <cellStyle name="20% - Accent5 2 10 4 4 2 3" xfId="47760"/>
    <cellStyle name="20% - Accent5 2 10 4 4 3" xfId="16512"/>
    <cellStyle name="20% - Accent5 2 10 4 4 3 2" xfId="35898"/>
    <cellStyle name="20% - Accent5 2 10 4 4 4" xfId="24715"/>
    <cellStyle name="20% - Accent5 2 10 4 4 5" xfId="42545"/>
    <cellStyle name="20% - Accent5 2 10 4 5" xfId="7360"/>
    <cellStyle name="20% - Accent5 2 10 4 5 2" xfId="26920"/>
    <cellStyle name="20% - Accent5 2 10 4 5 3" xfId="44744"/>
    <cellStyle name="20% - Accent5 2 10 4 6" xfId="13441"/>
    <cellStyle name="20% - Accent5 2 10 4 6 2" xfId="32874"/>
    <cellStyle name="20% - Accent5 2 10 4 7" xfId="18721"/>
    <cellStyle name="20% - Accent5 2 10 4 7 2" xfId="38045"/>
    <cellStyle name="20% - Accent5 2 10 4 8" xfId="21689"/>
    <cellStyle name="20% - Accent5 2 10 4 9" xfId="20205"/>
    <cellStyle name="20% - Accent5 2 10 5" xfId="1872"/>
    <cellStyle name="20% - Accent5 2 10 5 10" xfId="39835"/>
    <cellStyle name="20% - Accent5 2 10 5 2" xfId="2618"/>
    <cellStyle name="20% - Accent5 2 10 5 2 2" xfId="4640"/>
    <cellStyle name="20% - Accent5 2 10 5 2 2 2" xfId="10027"/>
    <cellStyle name="20% - Accent5 2 10 5 2 2 2 2" xfId="29585"/>
    <cellStyle name="20% - Accent5 2 10 5 2 2 2 3" xfId="47399"/>
    <cellStyle name="20% - Accent5 2 10 5 2 2 3" xfId="16146"/>
    <cellStyle name="20% - Accent5 2 10 5 2 2 3 2" xfId="35537"/>
    <cellStyle name="20% - Accent5 2 10 5 2 2 4" xfId="24354"/>
    <cellStyle name="20% - Accent5 2 10 5 2 2 5" xfId="42184"/>
    <cellStyle name="20% - Accent5 2 10 5 2 3" xfId="8413"/>
    <cellStyle name="20% - Accent5 2 10 5 2 3 2" xfId="27973"/>
    <cellStyle name="20% - Accent5 2 10 5 2 3 3" xfId="45792"/>
    <cellStyle name="20% - Accent5 2 10 5 2 4" xfId="14494"/>
    <cellStyle name="20% - Accent5 2 10 5 2 4 2" xfId="33922"/>
    <cellStyle name="20% - Accent5 2 10 5 2 5" xfId="19769"/>
    <cellStyle name="20% - Accent5 2 10 5 2 5 2" xfId="39093"/>
    <cellStyle name="20% - Accent5 2 10 5 2 6" xfId="22739"/>
    <cellStyle name="20% - Accent5 2 10 5 2 7" xfId="21253"/>
    <cellStyle name="20% - Accent5 2 10 5 2 8" xfId="40577"/>
    <cellStyle name="20% - Accent5 2 10 5 3" xfId="3910"/>
    <cellStyle name="20% - Accent5 2 10 5 3 2" xfId="9297"/>
    <cellStyle name="20% - Accent5 2 10 5 3 2 2" xfId="28855"/>
    <cellStyle name="20% - Accent5 2 10 5 3 2 3" xfId="46671"/>
    <cellStyle name="20% - Accent5 2 10 5 3 3" xfId="15416"/>
    <cellStyle name="20% - Accent5 2 10 5 3 3 2" xfId="34809"/>
    <cellStyle name="20% - Accent5 2 10 5 3 4" xfId="23626"/>
    <cellStyle name="20% - Accent5 2 10 5 3 5" xfId="41456"/>
    <cellStyle name="20% - Accent5 2 10 5 4" xfId="5456"/>
    <cellStyle name="20% - Accent5 2 10 5 4 2" xfId="10817"/>
    <cellStyle name="20% - Accent5 2 10 5 4 2 2" xfId="30375"/>
    <cellStyle name="20% - Accent5 2 10 5 4 2 3" xfId="48161"/>
    <cellStyle name="20% - Accent5 2 10 5 4 3" xfId="16940"/>
    <cellStyle name="20% - Accent5 2 10 5 4 3 2" xfId="36299"/>
    <cellStyle name="20% - Accent5 2 10 5 4 4" xfId="25116"/>
    <cellStyle name="20% - Accent5 2 10 5 4 5" xfId="42946"/>
    <cellStyle name="20% - Accent5 2 10 5 5" xfId="7667"/>
    <cellStyle name="20% - Accent5 2 10 5 5 2" xfId="27227"/>
    <cellStyle name="20% - Accent5 2 10 5 5 3" xfId="45050"/>
    <cellStyle name="20% - Accent5 2 10 5 6" xfId="13748"/>
    <cellStyle name="20% - Accent5 2 10 5 6 2" xfId="33180"/>
    <cellStyle name="20% - Accent5 2 10 5 7" xfId="19027"/>
    <cellStyle name="20% - Accent5 2 10 5 7 2" xfId="38351"/>
    <cellStyle name="20% - Accent5 2 10 5 8" xfId="21995"/>
    <cellStyle name="20% - Accent5 2 10 5 9" xfId="20511"/>
    <cellStyle name="20% - Accent5 2 10 6" xfId="2019"/>
    <cellStyle name="20% - Accent5 2 10 6 2" xfId="4055"/>
    <cellStyle name="20% - Accent5 2 10 6 2 2" xfId="9442"/>
    <cellStyle name="20% - Accent5 2 10 6 2 2 2" xfId="29000"/>
    <cellStyle name="20% - Accent5 2 10 6 2 2 3" xfId="46816"/>
    <cellStyle name="20% - Accent5 2 10 6 2 3" xfId="15561"/>
    <cellStyle name="20% - Accent5 2 10 6 2 3 2" xfId="34954"/>
    <cellStyle name="20% - Accent5 2 10 6 2 4" xfId="23771"/>
    <cellStyle name="20% - Accent5 2 10 6 2 5" xfId="41601"/>
    <cellStyle name="20% - Accent5 2 10 6 3" xfId="7814"/>
    <cellStyle name="20% - Accent5 2 10 6 3 2" xfId="27374"/>
    <cellStyle name="20% - Accent5 2 10 6 3 3" xfId="45195"/>
    <cellStyle name="20% - Accent5 2 10 6 4" xfId="13895"/>
    <cellStyle name="20% - Accent5 2 10 6 4 2" xfId="33325"/>
    <cellStyle name="20% - Accent5 2 10 6 5" xfId="19172"/>
    <cellStyle name="20% - Accent5 2 10 6 5 2" xfId="38496"/>
    <cellStyle name="20% - Accent5 2 10 6 6" xfId="22140"/>
    <cellStyle name="20% - Accent5 2 10 6 7" xfId="20656"/>
    <cellStyle name="20% - Accent5 2 10 6 8" xfId="39980"/>
    <cellStyle name="20% - Accent5 2 10 7" xfId="3004"/>
    <cellStyle name="20% - Accent5 2 10 7 2" xfId="8627"/>
    <cellStyle name="20% - Accent5 2 10 7 2 2" xfId="28187"/>
    <cellStyle name="20% - Accent5 2 10 7 2 3" xfId="46004"/>
    <cellStyle name="20% - Accent5 2 10 7 3" xfId="14718"/>
    <cellStyle name="20% - Accent5 2 10 7 3 2" xfId="34138"/>
    <cellStyle name="20% - Accent5 2 10 7 4" xfId="22955"/>
    <cellStyle name="20% - Accent5 2 10 7 5" xfId="40789"/>
    <cellStyle name="20% - Accent5 2 10 8" xfId="4813"/>
    <cellStyle name="20% - Accent5 2 10 8 2" xfId="10197"/>
    <cellStyle name="20% - Accent5 2 10 8 2 2" xfId="29755"/>
    <cellStyle name="20% - Accent5 2 10 8 2 3" xfId="47569"/>
    <cellStyle name="20% - Accent5 2 10 8 3" xfId="16319"/>
    <cellStyle name="20% - Accent5 2 10 8 3 2" xfId="35707"/>
    <cellStyle name="20% - Accent5 2 10 8 4" xfId="24524"/>
    <cellStyle name="20% - Accent5 2 10 8 5" xfId="42354"/>
    <cellStyle name="20% - Accent5 2 10 9" xfId="6142"/>
    <cellStyle name="20% - Accent5 2 10 9 2" xfId="11503"/>
    <cellStyle name="20% - Accent5 2 10 9 2 2" xfId="31061"/>
    <cellStyle name="20% - Accent5 2 10 9 2 3" xfId="48846"/>
    <cellStyle name="20% - Accent5 2 10 9 3" xfId="17626"/>
    <cellStyle name="20% - Accent5 2 10 9 3 2" xfId="36984"/>
    <cellStyle name="20% - Accent5 2 10 9 4" xfId="25801"/>
    <cellStyle name="20% - Accent5 2 10 9 5" xfId="43631"/>
    <cellStyle name="20% - Accent5 2 11" xfId="1158"/>
    <cellStyle name="20% - Accent5 2 11 10" xfId="6587"/>
    <cellStyle name="20% - Accent5 2 11 10 2" xfId="11948"/>
    <cellStyle name="20% - Accent5 2 11 10 2 2" xfId="31506"/>
    <cellStyle name="20% - Accent5 2 11 10 2 3" xfId="49291"/>
    <cellStyle name="20% - Accent5 2 11 10 3" xfId="18071"/>
    <cellStyle name="20% - Accent5 2 11 10 3 2" xfId="37429"/>
    <cellStyle name="20% - Accent5 2 11 10 4" xfId="26246"/>
    <cellStyle name="20% - Accent5 2 11 10 5" xfId="44076"/>
    <cellStyle name="20% - Accent5 2 11 11" xfId="7109"/>
    <cellStyle name="20% - Accent5 2 11 11 2" xfId="26669"/>
    <cellStyle name="20% - Accent5 2 11 11 3" xfId="44494"/>
    <cellStyle name="20% - Accent5 2 11 12" xfId="12316"/>
    <cellStyle name="20% - Accent5 2 11 12 2" xfId="31874"/>
    <cellStyle name="20% - Accent5 2 11 12 3" xfId="49659"/>
    <cellStyle name="20% - Accent5 2 11 13" xfId="12669"/>
    <cellStyle name="20% - Accent5 2 11 13 2" xfId="32226"/>
    <cellStyle name="20% - Accent5 2 11 13 3" xfId="49969"/>
    <cellStyle name="20% - Accent5 2 11 14" xfId="13120"/>
    <cellStyle name="20% - Accent5 2 11 14 2" xfId="32622"/>
    <cellStyle name="20% - Accent5 2 11 15" xfId="18437"/>
    <cellStyle name="20% - Accent5 2 11 15 2" xfId="37795"/>
    <cellStyle name="20% - Accent5 2 11 16" xfId="21439"/>
    <cellStyle name="20% - Accent5 2 11 17" xfId="19955"/>
    <cellStyle name="20% - Accent5 2 11 18" xfId="39279"/>
    <cellStyle name="20% - Accent5 2 11 2" xfId="1262"/>
    <cellStyle name="20% - Accent5 2 11 2 10" xfId="7167"/>
    <cellStyle name="20% - Accent5 2 11 2 10 2" xfId="26727"/>
    <cellStyle name="20% - Accent5 2 11 2 10 3" xfId="44552"/>
    <cellStyle name="20% - Accent5 2 11 2 11" xfId="12375"/>
    <cellStyle name="20% - Accent5 2 11 2 11 2" xfId="31933"/>
    <cellStyle name="20% - Accent5 2 11 2 11 3" xfId="49717"/>
    <cellStyle name="20% - Accent5 2 11 2 12" xfId="12730"/>
    <cellStyle name="20% - Accent5 2 11 2 12 2" xfId="32286"/>
    <cellStyle name="20% - Accent5 2 11 2 12 3" xfId="50027"/>
    <cellStyle name="20% - Accent5 2 11 2 13" xfId="13183"/>
    <cellStyle name="20% - Accent5 2 11 2 13 2" xfId="32682"/>
    <cellStyle name="20% - Accent5 2 11 2 14" xfId="18495"/>
    <cellStyle name="20% - Accent5 2 11 2 14 2" xfId="37853"/>
    <cellStyle name="20% - Accent5 2 11 2 15" xfId="21497"/>
    <cellStyle name="20% - Accent5 2 11 2 16" xfId="20013"/>
    <cellStyle name="20% - Accent5 2 11 2 17" xfId="39337"/>
    <cellStyle name="20% - Accent5 2 11 2 2" xfId="1517"/>
    <cellStyle name="20% - Accent5 2 11 2 2 10" xfId="12888"/>
    <cellStyle name="20% - Accent5 2 11 2 2 10 2" xfId="32444"/>
    <cellStyle name="20% - Accent5 2 11 2 2 10 3" xfId="50183"/>
    <cellStyle name="20% - Accent5 2 11 2 2 11" xfId="13394"/>
    <cellStyle name="20% - Accent5 2 11 2 2 11 2" xfId="32827"/>
    <cellStyle name="20% - Accent5 2 11 2 2 12" xfId="18674"/>
    <cellStyle name="20% - Accent5 2 11 2 2 12 2" xfId="37998"/>
    <cellStyle name="20% - Accent5 2 11 2 2 13" xfId="21642"/>
    <cellStyle name="20% - Accent5 2 11 2 2 14" xfId="20158"/>
    <cellStyle name="20% - Accent5 2 11 2 2 15" xfId="39482"/>
    <cellStyle name="20% - Accent5 2 11 2 2 2" xfId="1810"/>
    <cellStyle name="20% - Accent5 2 11 2 2 2 10" xfId="39773"/>
    <cellStyle name="20% - Accent5 2 11 2 2 2 2" xfId="2556"/>
    <cellStyle name="20% - Accent5 2 11 2 2 2 2 2" xfId="4579"/>
    <cellStyle name="20% - Accent5 2 11 2 2 2 2 2 2" xfId="9966"/>
    <cellStyle name="20% - Accent5 2 11 2 2 2 2 2 2 2" xfId="29524"/>
    <cellStyle name="20% - Accent5 2 11 2 2 2 2 2 2 3" xfId="47338"/>
    <cellStyle name="20% - Accent5 2 11 2 2 2 2 2 3" xfId="16085"/>
    <cellStyle name="20% - Accent5 2 11 2 2 2 2 2 3 2" xfId="35476"/>
    <cellStyle name="20% - Accent5 2 11 2 2 2 2 2 4" xfId="24293"/>
    <cellStyle name="20% - Accent5 2 11 2 2 2 2 2 5" xfId="42123"/>
    <cellStyle name="20% - Accent5 2 11 2 2 2 2 3" xfId="8351"/>
    <cellStyle name="20% - Accent5 2 11 2 2 2 2 3 2" xfId="27911"/>
    <cellStyle name="20% - Accent5 2 11 2 2 2 2 3 3" xfId="45730"/>
    <cellStyle name="20% - Accent5 2 11 2 2 2 2 4" xfId="14432"/>
    <cellStyle name="20% - Accent5 2 11 2 2 2 2 4 2" xfId="33860"/>
    <cellStyle name="20% - Accent5 2 11 2 2 2 2 5" xfId="19707"/>
    <cellStyle name="20% - Accent5 2 11 2 2 2 2 5 2" xfId="39031"/>
    <cellStyle name="20% - Accent5 2 11 2 2 2 2 6" xfId="22677"/>
    <cellStyle name="20% - Accent5 2 11 2 2 2 2 7" xfId="21191"/>
    <cellStyle name="20% - Accent5 2 11 2 2 2 2 8" xfId="40515"/>
    <cellStyle name="20% - Accent5 2 11 2 2 2 3" xfId="3849"/>
    <cellStyle name="20% - Accent5 2 11 2 2 2 3 2" xfId="9236"/>
    <cellStyle name="20% - Accent5 2 11 2 2 2 3 2 2" xfId="28794"/>
    <cellStyle name="20% - Accent5 2 11 2 2 2 3 2 3" xfId="46610"/>
    <cellStyle name="20% - Accent5 2 11 2 2 2 3 3" xfId="15355"/>
    <cellStyle name="20% - Accent5 2 11 2 2 2 3 3 2" xfId="34748"/>
    <cellStyle name="20% - Accent5 2 11 2 2 2 3 4" xfId="23565"/>
    <cellStyle name="20% - Accent5 2 11 2 2 2 3 5" xfId="41395"/>
    <cellStyle name="20% - Accent5 2 11 2 2 2 4" xfId="5957"/>
    <cellStyle name="20% - Accent5 2 11 2 2 2 4 2" xfId="11318"/>
    <cellStyle name="20% - Accent5 2 11 2 2 2 4 2 2" xfId="30876"/>
    <cellStyle name="20% - Accent5 2 11 2 2 2 4 2 3" xfId="48662"/>
    <cellStyle name="20% - Accent5 2 11 2 2 2 4 3" xfId="17441"/>
    <cellStyle name="20% - Accent5 2 11 2 2 2 4 3 2" xfId="36800"/>
    <cellStyle name="20% - Accent5 2 11 2 2 2 4 4" xfId="25617"/>
    <cellStyle name="20% - Accent5 2 11 2 2 2 4 5" xfId="43447"/>
    <cellStyle name="20% - Accent5 2 11 2 2 2 5" xfId="7605"/>
    <cellStyle name="20% - Accent5 2 11 2 2 2 5 2" xfId="27165"/>
    <cellStyle name="20% - Accent5 2 11 2 2 2 5 3" xfId="44988"/>
    <cellStyle name="20% - Accent5 2 11 2 2 2 6" xfId="13686"/>
    <cellStyle name="20% - Accent5 2 11 2 2 2 6 2" xfId="33118"/>
    <cellStyle name="20% - Accent5 2 11 2 2 2 7" xfId="18965"/>
    <cellStyle name="20% - Accent5 2 11 2 2 2 7 2" xfId="38289"/>
    <cellStyle name="20% - Accent5 2 11 2 2 2 8" xfId="21933"/>
    <cellStyle name="20% - Accent5 2 11 2 2 2 9" xfId="20449"/>
    <cellStyle name="20% - Accent5 2 11 2 2 3" xfId="2264"/>
    <cellStyle name="20% - Accent5 2 11 2 2 3 2" xfId="4300"/>
    <cellStyle name="20% - Accent5 2 11 2 2 3 2 2" xfId="9687"/>
    <cellStyle name="20% - Accent5 2 11 2 2 3 2 2 2" xfId="29245"/>
    <cellStyle name="20% - Accent5 2 11 2 2 3 2 2 3" xfId="47060"/>
    <cellStyle name="20% - Accent5 2 11 2 2 3 2 3" xfId="15806"/>
    <cellStyle name="20% - Accent5 2 11 2 2 3 2 3 2" xfId="35198"/>
    <cellStyle name="20% - Accent5 2 11 2 2 3 2 4" xfId="24015"/>
    <cellStyle name="20% - Accent5 2 11 2 2 3 2 5" xfId="41845"/>
    <cellStyle name="20% - Accent5 2 11 2 2 3 3" xfId="8059"/>
    <cellStyle name="20% - Accent5 2 11 2 2 3 3 2" xfId="27619"/>
    <cellStyle name="20% - Accent5 2 11 2 2 3 3 3" xfId="45439"/>
    <cellStyle name="20% - Accent5 2 11 2 2 3 4" xfId="14140"/>
    <cellStyle name="20% - Accent5 2 11 2 2 3 4 2" xfId="33569"/>
    <cellStyle name="20% - Accent5 2 11 2 2 3 5" xfId="19416"/>
    <cellStyle name="20% - Accent5 2 11 2 2 3 5 2" xfId="38740"/>
    <cellStyle name="20% - Accent5 2 11 2 2 3 6" xfId="22385"/>
    <cellStyle name="20% - Accent5 2 11 2 2 3 7" xfId="20900"/>
    <cellStyle name="20% - Accent5 2 11 2 2 3 8" xfId="40224"/>
    <cellStyle name="20% - Accent5 2 11 2 2 4" xfId="3437"/>
    <cellStyle name="20% - Accent5 2 11 2 2 4 2" xfId="8929"/>
    <cellStyle name="20% - Accent5 2 11 2 2 4 2 2" xfId="28489"/>
    <cellStyle name="20% - Accent5 2 11 2 2 4 2 3" xfId="46306"/>
    <cellStyle name="20% - Accent5 2 11 2 2 4 3" xfId="15031"/>
    <cellStyle name="20% - Accent5 2 11 2 2 4 3 2" xfId="34444"/>
    <cellStyle name="20% - Accent5 2 11 2 2 4 4" xfId="23261"/>
    <cellStyle name="20% - Accent5 2 11 2 2 4 5" xfId="41091"/>
    <cellStyle name="20% - Accent5 2 11 2 2 5" xfId="5348"/>
    <cellStyle name="20% - Accent5 2 11 2 2 5 2" xfId="10714"/>
    <cellStyle name="20% - Accent5 2 11 2 2 5 2 2" xfId="30272"/>
    <cellStyle name="20% - Accent5 2 11 2 2 5 2 3" xfId="48071"/>
    <cellStyle name="20% - Accent5 2 11 2 2 5 3" xfId="16837"/>
    <cellStyle name="20% - Accent5 2 11 2 2 5 3 2" xfId="36209"/>
    <cellStyle name="20% - Accent5 2 11 2 2 5 4" xfId="25026"/>
    <cellStyle name="20% - Accent5 2 11 2 2 5 5" xfId="42856"/>
    <cellStyle name="20% - Accent5 2 11 2 2 6" xfId="6444"/>
    <cellStyle name="20% - Accent5 2 11 2 2 6 2" xfId="11805"/>
    <cellStyle name="20% - Accent5 2 11 2 2 6 2 2" xfId="31363"/>
    <cellStyle name="20% - Accent5 2 11 2 2 6 2 3" xfId="49148"/>
    <cellStyle name="20% - Accent5 2 11 2 2 6 3" xfId="17928"/>
    <cellStyle name="20% - Accent5 2 11 2 2 6 3 2" xfId="37286"/>
    <cellStyle name="20% - Accent5 2 11 2 2 6 4" xfId="26103"/>
    <cellStyle name="20% - Accent5 2 11 2 2 6 5" xfId="43933"/>
    <cellStyle name="20% - Accent5 2 11 2 2 7" xfId="6848"/>
    <cellStyle name="20% - Accent5 2 11 2 2 7 2" xfId="12209"/>
    <cellStyle name="20% - Accent5 2 11 2 2 7 2 2" xfId="31767"/>
    <cellStyle name="20% - Accent5 2 11 2 2 7 2 3" xfId="49552"/>
    <cellStyle name="20% - Accent5 2 11 2 2 7 3" xfId="18332"/>
    <cellStyle name="20% - Accent5 2 11 2 2 7 3 2" xfId="37690"/>
    <cellStyle name="20% - Accent5 2 11 2 2 7 4" xfId="26507"/>
    <cellStyle name="20% - Accent5 2 11 2 2 7 5" xfId="44337"/>
    <cellStyle name="20% - Accent5 2 11 2 2 8" xfId="7313"/>
    <cellStyle name="20% - Accent5 2 11 2 2 8 2" xfId="26873"/>
    <cellStyle name="20% - Accent5 2 11 2 2 8 3" xfId="44697"/>
    <cellStyle name="20% - Accent5 2 11 2 2 9" xfId="12532"/>
    <cellStyle name="20% - Accent5 2 11 2 2 9 2" xfId="32089"/>
    <cellStyle name="20% - Accent5 2 11 2 2 9 3" xfId="49873"/>
    <cellStyle name="20% - Accent5 2 11 2 3" xfId="1664"/>
    <cellStyle name="20% - Accent5 2 11 2 3 10" xfId="39628"/>
    <cellStyle name="20% - Accent5 2 11 2 3 2" xfId="2410"/>
    <cellStyle name="20% - Accent5 2 11 2 3 2 2" xfId="4433"/>
    <cellStyle name="20% - Accent5 2 11 2 3 2 2 2" xfId="9820"/>
    <cellStyle name="20% - Accent5 2 11 2 3 2 2 2 2" xfId="29378"/>
    <cellStyle name="20% - Accent5 2 11 2 3 2 2 2 3" xfId="47193"/>
    <cellStyle name="20% - Accent5 2 11 2 3 2 2 3" xfId="15939"/>
    <cellStyle name="20% - Accent5 2 11 2 3 2 2 3 2" xfId="35331"/>
    <cellStyle name="20% - Accent5 2 11 2 3 2 2 4" xfId="24148"/>
    <cellStyle name="20% - Accent5 2 11 2 3 2 2 5" xfId="41978"/>
    <cellStyle name="20% - Accent5 2 11 2 3 2 3" xfId="5745"/>
    <cellStyle name="20% - Accent5 2 11 2 3 2 3 2" xfId="11106"/>
    <cellStyle name="20% - Accent5 2 11 2 3 2 3 2 2" xfId="30664"/>
    <cellStyle name="20% - Accent5 2 11 2 3 2 3 2 3" xfId="48450"/>
    <cellStyle name="20% - Accent5 2 11 2 3 2 3 3" xfId="17229"/>
    <cellStyle name="20% - Accent5 2 11 2 3 2 3 3 2" xfId="36588"/>
    <cellStyle name="20% - Accent5 2 11 2 3 2 3 4" xfId="25405"/>
    <cellStyle name="20% - Accent5 2 11 2 3 2 3 5" xfId="43235"/>
    <cellStyle name="20% - Accent5 2 11 2 3 2 4" xfId="8205"/>
    <cellStyle name="20% - Accent5 2 11 2 3 2 4 2" xfId="27765"/>
    <cellStyle name="20% - Accent5 2 11 2 3 2 4 3" xfId="45585"/>
    <cellStyle name="20% - Accent5 2 11 2 3 2 5" xfId="14286"/>
    <cellStyle name="20% - Accent5 2 11 2 3 2 5 2" xfId="33715"/>
    <cellStyle name="20% - Accent5 2 11 2 3 2 6" xfId="19562"/>
    <cellStyle name="20% - Accent5 2 11 2 3 2 6 2" xfId="38886"/>
    <cellStyle name="20% - Accent5 2 11 2 3 2 7" xfId="22531"/>
    <cellStyle name="20% - Accent5 2 11 2 3 2 8" xfId="21046"/>
    <cellStyle name="20% - Accent5 2 11 2 3 2 9" xfId="40370"/>
    <cellStyle name="20% - Accent5 2 11 2 3 3" xfId="3706"/>
    <cellStyle name="20% - Accent5 2 11 2 3 3 2" xfId="9093"/>
    <cellStyle name="20% - Accent5 2 11 2 3 3 2 2" xfId="28651"/>
    <cellStyle name="20% - Accent5 2 11 2 3 3 2 3" xfId="46467"/>
    <cellStyle name="20% - Accent5 2 11 2 3 3 3" xfId="15212"/>
    <cellStyle name="20% - Accent5 2 11 2 3 3 3 2" xfId="34605"/>
    <cellStyle name="20% - Accent5 2 11 2 3 3 4" xfId="23422"/>
    <cellStyle name="20% - Accent5 2 11 2 3 3 5" xfId="41252"/>
    <cellStyle name="20% - Accent5 2 11 2 3 4" xfId="5121"/>
    <cellStyle name="20% - Accent5 2 11 2 3 4 2" xfId="10488"/>
    <cellStyle name="20% - Accent5 2 11 2 3 4 2 2" xfId="30046"/>
    <cellStyle name="20% - Accent5 2 11 2 3 4 2 3" xfId="47859"/>
    <cellStyle name="20% - Accent5 2 11 2 3 4 3" xfId="16611"/>
    <cellStyle name="20% - Accent5 2 11 2 3 4 3 2" xfId="35997"/>
    <cellStyle name="20% - Accent5 2 11 2 3 4 4" xfId="24814"/>
    <cellStyle name="20% - Accent5 2 11 2 3 4 5" xfId="42644"/>
    <cellStyle name="20% - Accent5 2 11 2 3 5" xfId="7459"/>
    <cellStyle name="20% - Accent5 2 11 2 3 5 2" xfId="27019"/>
    <cellStyle name="20% - Accent5 2 11 2 3 5 3" xfId="44843"/>
    <cellStyle name="20% - Accent5 2 11 2 3 6" xfId="13540"/>
    <cellStyle name="20% - Accent5 2 11 2 3 6 2" xfId="32973"/>
    <cellStyle name="20% - Accent5 2 11 2 3 7" xfId="18820"/>
    <cellStyle name="20% - Accent5 2 11 2 3 7 2" xfId="38144"/>
    <cellStyle name="20% - Accent5 2 11 2 3 8" xfId="21788"/>
    <cellStyle name="20% - Accent5 2 11 2 3 9" xfId="20304"/>
    <cellStyle name="20% - Accent5 2 11 2 4" xfId="1972"/>
    <cellStyle name="20% - Accent5 2 11 2 4 10" xfId="39934"/>
    <cellStyle name="20% - Accent5 2 11 2 4 2" xfId="2717"/>
    <cellStyle name="20% - Accent5 2 11 2 4 2 2" xfId="4739"/>
    <cellStyle name="20% - Accent5 2 11 2 4 2 2 2" xfId="10126"/>
    <cellStyle name="20% - Accent5 2 11 2 4 2 2 2 2" xfId="29684"/>
    <cellStyle name="20% - Accent5 2 11 2 4 2 2 2 3" xfId="47498"/>
    <cellStyle name="20% - Accent5 2 11 2 4 2 2 3" xfId="16245"/>
    <cellStyle name="20% - Accent5 2 11 2 4 2 2 3 2" xfId="35636"/>
    <cellStyle name="20% - Accent5 2 11 2 4 2 2 4" xfId="24453"/>
    <cellStyle name="20% - Accent5 2 11 2 4 2 2 5" xfId="42283"/>
    <cellStyle name="20% - Accent5 2 11 2 4 2 3" xfId="8512"/>
    <cellStyle name="20% - Accent5 2 11 2 4 2 3 2" xfId="28072"/>
    <cellStyle name="20% - Accent5 2 11 2 4 2 3 3" xfId="45891"/>
    <cellStyle name="20% - Accent5 2 11 2 4 2 4" xfId="14593"/>
    <cellStyle name="20% - Accent5 2 11 2 4 2 4 2" xfId="34021"/>
    <cellStyle name="20% - Accent5 2 11 2 4 2 5" xfId="19868"/>
    <cellStyle name="20% - Accent5 2 11 2 4 2 5 2" xfId="39192"/>
    <cellStyle name="20% - Accent5 2 11 2 4 2 6" xfId="22838"/>
    <cellStyle name="20% - Accent5 2 11 2 4 2 7" xfId="21352"/>
    <cellStyle name="20% - Accent5 2 11 2 4 2 8" xfId="40676"/>
    <cellStyle name="20% - Accent5 2 11 2 4 3" xfId="4009"/>
    <cellStyle name="20% - Accent5 2 11 2 4 3 2" xfId="9396"/>
    <cellStyle name="20% - Accent5 2 11 2 4 3 2 2" xfId="28954"/>
    <cellStyle name="20% - Accent5 2 11 2 4 3 2 3" xfId="46770"/>
    <cellStyle name="20% - Accent5 2 11 2 4 3 3" xfId="15515"/>
    <cellStyle name="20% - Accent5 2 11 2 4 3 3 2" xfId="34908"/>
    <cellStyle name="20% - Accent5 2 11 2 4 3 4" xfId="23725"/>
    <cellStyle name="20% - Accent5 2 11 2 4 3 5" xfId="41555"/>
    <cellStyle name="20% - Accent5 2 11 2 4 4" xfId="5555"/>
    <cellStyle name="20% - Accent5 2 11 2 4 4 2" xfId="10916"/>
    <cellStyle name="20% - Accent5 2 11 2 4 4 2 2" xfId="30474"/>
    <cellStyle name="20% - Accent5 2 11 2 4 4 2 3" xfId="48260"/>
    <cellStyle name="20% - Accent5 2 11 2 4 4 3" xfId="17039"/>
    <cellStyle name="20% - Accent5 2 11 2 4 4 3 2" xfId="36398"/>
    <cellStyle name="20% - Accent5 2 11 2 4 4 4" xfId="25215"/>
    <cellStyle name="20% - Accent5 2 11 2 4 4 5" xfId="43045"/>
    <cellStyle name="20% - Accent5 2 11 2 4 5" xfId="7767"/>
    <cellStyle name="20% - Accent5 2 11 2 4 5 2" xfId="27327"/>
    <cellStyle name="20% - Accent5 2 11 2 4 5 3" xfId="45149"/>
    <cellStyle name="20% - Accent5 2 11 2 4 6" xfId="13848"/>
    <cellStyle name="20% - Accent5 2 11 2 4 6 2" xfId="33279"/>
    <cellStyle name="20% - Accent5 2 11 2 4 7" xfId="19126"/>
    <cellStyle name="20% - Accent5 2 11 2 4 7 2" xfId="38450"/>
    <cellStyle name="20% - Accent5 2 11 2 4 8" xfId="22094"/>
    <cellStyle name="20% - Accent5 2 11 2 4 9" xfId="20610"/>
    <cellStyle name="20% - Accent5 2 11 2 5" xfId="2118"/>
    <cellStyle name="20% - Accent5 2 11 2 5 2" xfId="4154"/>
    <cellStyle name="20% - Accent5 2 11 2 5 2 2" xfId="9541"/>
    <cellStyle name="20% - Accent5 2 11 2 5 2 2 2" xfId="29099"/>
    <cellStyle name="20% - Accent5 2 11 2 5 2 2 3" xfId="46915"/>
    <cellStyle name="20% - Accent5 2 11 2 5 2 3" xfId="15660"/>
    <cellStyle name="20% - Accent5 2 11 2 5 2 3 2" xfId="35053"/>
    <cellStyle name="20% - Accent5 2 11 2 5 2 4" xfId="23870"/>
    <cellStyle name="20% - Accent5 2 11 2 5 2 5" xfId="41700"/>
    <cellStyle name="20% - Accent5 2 11 2 5 3" xfId="7913"/>
    <cellStyle name="20% - Accent5 2 11 2 5 3 2" xfId="27473"/>
    <cellStyle name="20% - Accent5 2 11 2 5 3 3" xfId="45294"/>
    <cellStyle name="20% - Accent5 2 11 2 5 4" xfId="13994"/>
    <cellStyle name="20% - Accent5 2 11 2 5 4 2" xfId="33424"/>
    <cellStyle name="20% - Accent5 2 11 2 5 5" xfId="19271"/>
    <cellStyle name="20% - Accent5 2 11 2 5 5 2" xfId="38595"/>
    <cellStyle name="20% - Accent5 2 11 2 5 6" xfId="22239"/>
    <cellStyle name="20% - Accent5 2 11 2 5 7" xfId="20755"/>
    <cellStyle name="20% - Accent5 2 11 2 5 8" xfId="40079"/>
    <cellStyle name="20% - Accent5 2 11 2 6" xfId="3146"/>
    <cellStyle name="20% - Accent5 2 11 2 6 2" xfId="8726"/>
    <cellStyle name="20% - Accent5 2 11 2 6 2 2" xfId="28286"/>
    <cellStyle name="20% - Accent5 2 11 2 6 2 3" xfId="46103"/>
    <cellStyle name="20% - Accent5 2 11 2 6 3" xfId="14817"/>
    <cellStyle name="20% - Accent5 2 11 2 6 3 2" xfId="34237"/>
    <cellStyle name="20% - Accent5 2 11 2 6 4" xfId="23054"/>
    <cellStyle name="20% - Accent5 2 11 2 6 5" xfId="40888"/>
    <cellStyle name="20% - Accent5 2 11 2 7" xfId="4914"/>
    <cellStyle name="20% - Accent5 2 11 2 7 2" xfId="10298"/>
    <cellStyle name="20% - Accent5 2 11 2 7 2 2" xfId="29856"/>
    <cellStyle name="20% - Accent5 2 11 2 7 2 3" xfId="47669"/>
    <cellStyle name="20% - Accent5 2 11 2 7 3" xfId="16420"/>
    <cellStyle name="20% - Accent5 2 11 2 7 3 2" xfId="35807"/>
    <cellStyle name="20% - Accent5 2 11 2 7 4" xfId="24624"/>
    <cellStyle name="20% - Accent5 2 11 2 7 5" xfId="42454"/>
    <cellStyle name="20% - Accent5 2 11 2 8" xfId="6241"/>
    <cellStyle name="20% - Accent5 2 11 2 8 2" xfId="11602"/>
    <cellStyle name="20% - Accent5 2 11 2 8 2 2" xfId="31160"/>
    <cellStyle name="20% - Accent5 2 11 2 8 2 3" xfId="48945"/>
    <cellStyle name="20% - Accent5 2 11 2 8 3" xfId="17725"/>
    <cellStyle name="20% - Accent5 2 11 2 8 3 2" xfId="37083"/>
    <cellStyle name="20% - Accent5 2 11 2 8 4" xfId="25900"/>
    <cellStyle name="20% - Accent5 2 11 2 8 5" xfId="43730"/>
    <cellStyle name="20% - Accent5 2 11 2 9" xfId="6645"/>
    <cellStyle name="20% - Accent5 2 11 2 9 2" xfId="12006"/>
    <cellStyle name="20% - Accent5 2 11 2 9 2 2" xfId="31564"/>
    <cellStyle name="20% - Accent5 2 11 2 9 2 3" xfId="49349"/>
    <cellStyle name="20% - Accent5 2 11 2 9 3" xfId="18129"/>
    <cellStyle name="20% - Accent5 2 11 2 9 3 2" xfId="37487"/>
    <cellStyle name="20% - Accent5 2 11 2 9 4" xfId="26304"/>
    <cellStyle name="20% - Accent5 2 11 2 9 5" xfId="44134"/>
    <cellStyle name="20% - Accent5 2 11 3" xfId="1453"/>
    <cellStyle name="20% - Accent5 2 11 3 10" xfId="12830"/>
    <cellStyle name="20% - Accent5 2 11 3 10 2" xfId="32386"/>
    <cellStyle name="20% - Accent5 2 11 3 10 3" xfId="50125"/>
    <cellStyle name="20% - Accent5 2 11 3 11" xfId="13332"/>
    <cellStyle name="20% - Accent5 2 11 3 11 2" xfId="32769"/>
    <cellStyle name="20% - Accent5 2 11 3 12" xfId="18614"/>
    <cellStyle name="20% - Accent5 2 11 3 12 2" xfId="37940"/>
    <cellStyle name="20% - Accent5 2 11 3 13" xfId="21584"/>
    <cellStyle name="20% - Accent5 2 11 3 14" xfId="20100"/>
    <cellStyle name="20% - Accent5 2 11 3 15" xfId="39424"/>
    <cellStyle name="20% - Accent5 2 11 3 2" xfId="1751"/>
    <cellStyle name="20% - Accent5 2 11 3 2 10" xfId="39715"/>
    <cellStyle name="20% - Accent5 2 11 3 2 2" xfId="2497"/>
    <cellStyle name="20% - Accent5 2 11 3 2 2 2" xfId="4520"/>
    <cellStyle name="20% - Accent5 2 11 3 2 2 2 2" xfId="9907"/>
    <cellStyle name="20% - Accent5 2 11 3 2 2 2 2 2" xfId="29465"/>
    <cellStyle name="20% - Accent5 2 11 3 2 2 2 2 3" xfId="47280"/>
    <cellStyle name="20% - Accent5 2 11 3 2 2 2 3" xfId="16026"/>
    <cellStyle name="20% - Accent5 2 11 3 2 2 2 3 2" xfId="35418"/>
    <cellStyle name="20% - Accent5 2 11 3 2 2 2 4" xfId="24235"/>
    <cellStyle name="20% - Accent5 2 11 3 2 2 2 5" xfId="42065"/>
    <cellStyle name="20% - Accent5 2 11 3 2 2 3" xfId="8292"/>
    <cellStyle name="20% - Accent5 2 11 3 2 2 3 2" xfId="27852"/>
    <cellStyle name="20% - Accent5 2 11 3 2 2 3 3" xfId="45672"/>
    <cellStyle name="20% - Accent5 2 11 3 2 2 4" xfId="14373"/>
    <cellStyle name="20% - Accent5 2 11 3 2 2 4 2" xfId="33802"/>
    <cellStyle name="20% - Accent5 2 11 3 2 2 5" xfId="19649"/>
    <cellStyle name="20% - Accent5 2 11 3 2 2 5 2" xfId="38973"/>
    <cellStyle name="20% - Accent5 2 11 3 2 2 6" xfId="22618"/>
    <cellStyle name="20% - Accent5 2 11 3 2 2 7" xfId="21133"/>
    <cellStyle name="20% - Accent5 2 11 3 2 2 8" xfId="40457"/>
    <cellStyle name="20% - Accent5 2 11 3 2 3" xfId="3791"/>
    <cellStyle name="20% - Accent5 2 11 3 2 3 2" xfId="9178"/>
    <cellStyle name="20% - Accent5 2 11 3 2 3 2 2" xfId="28736"/>
    <cellStyle name="20% - Accent5 2 11 3 2 3 2 3" xfId="46552"/>
    <cellStyle name="20% - Accent5 2 11 3 2 3 3" xfId="15297"/>
    <cellStyle name="20% - Accent5 2 11 3 2 3 3 2" xfId="34690"/>
    <cellStyle name="20% - Accent5 2 11 3 2 3 4" xfId="23507"/>
    <cellStyle name="20% - Accent5 2 11 3 2 3 5" xfId="41337"/>
    <cellStyle name="20% - Accent5 2 11 3 2 4" xfId="5899"/>
    <cellStyle name="20% - Accent5 2 11 3 2 4 2" xfId="11260"/>
    <cellStyle name="20% - Accent5 2 11 3 2 4 2 2" xfId="30818"/>
    <cellStyle name="20% - Accent5 2 11 3 2 4 2 3" xfId="48604"/>
    <cellStyle name="20% - Accent5 2 11 3 2 4 3" xfId="17383"/>
    <cellStyle name="20% - Accent5 2 11 3 2 4 3 2" xfId="36742"/>
    <cellStyle name="20% - Accent5 2 11 3 2 4 4" xfId="25559"/>
    <cellStyle name="20% - Accent5 2 11 3 2 4 5" xfId="43389"/>
    <cellStyle name="20% - Accent5 2 11 3 2 5" xfId="7546"/>
    <cellStyle name="20% - Accent5 2 11 3 2 5 2" xfId="27106"/>
    <cellStyle name="20% - Accent5 2 11 3 2 5 3" xfId="44930"/>
    <cellStyle name="20% - Accent5 2 11 3 2 6" xfId="13627"/>
    <cellStyle name="20% - Accent5 2 11 3 2 6 2" xfId="33060"/>
    <cellStyle name="20% - Accent5 2 11 3 2 7" xfId="18907"/>
    <cellStyle name="20% - Accent5 2 11 3 2 7 2" xfId="38231"/>
    <cellStyle name="20% - Accent5 2 11 3 2 8" xfId="21875"/>
    <cellStyle name="20% - Accent5 2 11 3 2 9" xfId="20391"/>
    <cellStyle name="20% - Accent5 2 11 3 3" xfId="2205"/>
    <cellStyle name="20% - Accent5 2 11 3 3 2" xfId="4241"/>
    <cellStyle name="20% - Accent5 2 11 3 3 2 2" xfId="9628"/>
    <cellStyle name="20% - Accent5 2 11 3 3 2 2 2" xfId="29186"/>
    <cellStyle name="20% - Accent5 2 11 3 3 2 2 3" xfId="47002"/>
    <cellStyle name="20% - Accent5 2 11 3 3 2 3" xfId="15747"/>
    <cellStyle name="20% - Accent5 2 11 3 3 2 3 2" xfId="35140"/>
    <cellStyle name="20% - Accent5 2 11 3 3 2 4" xfId="23957"/>
    <cellStyle name="20% - Accent5 2 11 3 3 2 5" xfId="41787"/>
    <cellStyle name="20% - Accent5 2 11 3 3 3" xfId="8000"/>
    <cellStyle name="20% - Accent5 2 11 3 3 3 2" xfId="27560"/>
    <cellStyle name="20% - Accent5 2 11 3 3 3 3" xfId="45381"/>
    <cellStyle name="20% - Accent5 2 11 3 3 4" xfId="14081"/>
    <cellStyle name="20% - Accent5 2 11 3 3 4 2" xfId="33511"/>
    <cellStyle name="20% - Accent5 2 11 3 3 5" xfId="19358"/>
    <cellStyle name="20% - Accent5 2 11 3 3 5 2" xfId="38682"/>
    <cellStyle name="20% - Accent5 2 11 3 3 6" xfId="22326"/>
    <cellStyle name="20% - Accent5 2 11 3 3 7" xfId="20842"/>
    <cellStyle name="20% - Accent5 2 11 3 3 8" xfId="40166"/>
    <cellStyle name="20% - Accent5 2 11 3 4" xfId="3379"/>
    <cellStyle name="20% - Accent5 2 11 3 4 2" xfId="8871"/>
    <cellStyle name="20% - Accent5 2 11 3 4 2 2" xfId="28431"/>
    <cellStyle name="20% - Accent5 2 11 3 4 2 3" xfId="46248"/>
    <cellStyle name="20% - Accent5 2 11 3 4 3" xfId="14973"/>
    <cellStyle name="20% - Accent5 2 11 3 4 3 2" xfId="34386"/>
    <cellStyle name="20% - Accent5 2 11 3 4 4" xfId="23203"/>
    <cellStyle name="20% - Accent5 2 11 3 4 5" xfId="41033"/>
    <cellStyle name="20% - Accent5 2 11 3 5" xfId="5290"/>
    <cellStyle name="20% - Accent5 2 11 3 5 2" xfId="10656"/>
    <cellStyle name="20% - Accent5 2 11 3 5 2 2" xfId="30214"/>
    <cellStyle name="20% - Accent5 2 11 3 5 2 3" xfId="48013"/>
    <cellStyle name="20% - Accent5 2 11 3 5 3" xfId="16779"/>
    <cellStyle name="20% - Accent5 2 11 3 5 3 2" xfId="36151"/>
    <cellStyle name="20% - Accent5 2 11 3 5 4" xfId="24968"/>
    <cellStyle name="20% - Accent5 2 11 3 5 5" xfId="42798"/>
    <cellStyle name="20% - Accent5 2 11 3 6" xfId="6386"/>
    <cellStyle name="20% - Accent5 2 11 3 6 2" xfId="11747"/>
    <cellStyle name="20% - Accent5 2 11 3 6 2 2" xfId="31305"/>
    <cellStyle name="20% - Accent5 2 11 3 6 2 3" xfId="49090"/>
    <cellStyle name="20% - Accent5 2 11 3 6 3" xfId="17870"/>
    <cellStyle name="20% - Accent5 2 11 3 6 3 2" xfId="37228"/>
    <cellStyle name="20% - Accent5 2 11 3 6 4" xfId="26045"/>
    <cellStyle name="20% - Accent5 2 11 3 6 5" xfId="43875"/>
    <cellStyle name="20% - Accent5 2 11 3 7" xfId="6790"/>
    <cellStyle name="20% - Accent5 2 11 3 7 2" xfId="12151"/>
    <cellStyle name="20% - Accent5 2 11 3 7 2 2" xfId="31709"/>
    <cellStyle name="20% - Accent5 2 11 3 7 2 3" xfId="49494"/>
    <cellStyle name="20% - Accent5 2 11 3 7 3" xfId="18274"/>
    <cellStyle name="20% - Accent5 2 11 3 7 3 2" xfId="37632"/>
    <cellStyle name="20% - Accent5 2 11 3 7 4" xfId="26449"/>
    <cellStyle name="20% - Accent5 2 11 3 7 5" xfId="44279"/>
    <cellStyle name="20% - Accent5 2 11 3 8" xfId="7254"/>
    <cellStyle name="20% - Accent5 2 11 3 8 2" xfId="26814"/>
    <cellStyle name="20% - Accent5 2 11 3 8 3" xfId="44639"/>
    <cellStyle name="20% - Accent5 2 11 3 9" xfId="12474"/>
    <cellStyle name="20% - Accent5 2 11 3 9 2" xfId="32031"/>
    <cellStyle name="20% - Accent5 2 11 3 9 3" xfId="49815"/>
    <cellStyle name="20% - Accent5 2 11 4" xfId="1606"/>
    <cellStyle name="20% - Accent5 2 11 4 10" xfId="39570"/>
    <cellStyle name="20% - Accent5 2 11 4 2" xfId="2352"/>
    <cellStyle name="20% - Accent5 2 11 4 2 2" xfId="4375"/>
    <cellStyle name="20% - Accent5 2 11 4 2 2 2" xfId="9762"/>
    <cellStyle name="20% - Accent5 2 11 4 2 2 2 2" xfId="29320"/>
    <cellStyle name="20% - Accent5 2 11 4 2 2 2 3" xfId="47135"/>
    <cellStyle name="20% - Accent5 2 11 4 2 2 3" xfId="15881"/>
    <cellStyle name="20% - Accent5 2 11 4 2 2 3 2" xfId="35273"/>
    <cellStyle name="20% - Accent5 2 11 4 2 2 4" xfId="24090"/>
    <cellStyle name="20% - Accent5 2 11 4 2 2 5" xfId="41920"/>
    <cellStyle name="20% - Accent5 2 11 4 2 3" xfId="5687"/>
    <cellStyle name="20% - Accent5 2 11 4 2 3 2" xfId="11048"/>
    <cellStyle name="20% - Accent5 2 11 4 2 3 2 2" xfId="30606"/>
    <cellStyle name="20% - Accent5 2 11 4 2 3 2 3" xfId="48392"/>
    <cellStyle name="20% - Accent5 2 11 4 2 3 3" xfId="17171"/>
    <cellStyle name="20% - Accent5 2 11 4 2 3 3 2" xfId="36530"/>
    <cellStyle name="20% - Accent5 2 11 4 2 3 4" xfId="25347"/>
    <cellStyle name="20% - Accent5 2 11 4 2 3 5" xfId="43177"/>
    <cellStyle name="20% - Accent5 2 11 4 2 4" xfId="8147"/>
    <cellStyle name="20% - Accent5 2 11 4 2 4 2" xfId="27707"/>
    <cellStyle name="20% - Accent5 2 11 4 2 4 3" xfId="45527"/>
    <cellStyle name="20% - Accent5 2 11 4 2 5" xfId="14228"/>
    <cellStyle name="20% - Accent5 2 11 4 2 5 2" xfId="33657"/>
    <cellStyle name="20% - Accent5 2 11 4 2 6" xfId="19504"/>
    <cellStyle name="20% - Accent5 2 11 4 2 6 2" xfId="38828"/>
    <cellStyle name="20% - Accent5 2 11 4 2 7" xfId="22473"/>
    <cellStyle name="20% - Accent5 2 11 4 2 8" xfId="20988"/>
    <cellStyle name="20% - Accent5 2 11 4 2 9" xfId="40312"/>
    <cellStyle name="20% - Accent5 2 11 4 3" xfId="3648"/>
    <cellStyle name="20% - Accent5 2 11 4 3 2" xfId="9035"/>
    <cellStyle name="20% - Accent5 2 11 4 3 2 2" xfId="28593"/>
    <cellStyle name="20% - Accent5 2 11 4 3 2 3" xfId="46409"/>
    <cellStyle name="20% - Accent5 2 11 4 3 3" xfId="15154"/>
    <cellStyle name="20% - Accent5 2 11 4 3 3 2" xfId="34547"/>
    <cellStyle name="20% - Accent5 2 11 4 3 4" xfId="23364"/>
    <cellStyle name="20% - Accent5 2 11 4 3 5" xfId="41194"/>
    <cellStyle name="20% - Accent5 2 11 4 4" xfId="5063"/>
    <cellStyle name="20% - Accent5 2 11 4 4 2" xfId="10430"/>
    <cellStyle name="20% - Accent5 2 11 4 4 2 2" xfId="29988"/>
    <cellStyle name="20% - Accent5 2 11 4 4 2 3" xfId="47801"/>
    <cellStyle name="20% - Accent5 2 11 4 4 3" xfId="16553"/>
    <cellStyle name="20% - Accent5 2 11 4 4 3 2" xfId="35939"/>
    <cellStyle name="20% - Accent5 2 11 4 4 4" xfId="24756"/>
    <cellStyle name="20% - Accent5 2 11 4 4 5" xfId="42586"/>
    <cellStyle name="20% - Accent5 2 11 4 5" xfId="7401"/>
    <cellStyle name="20% - Accent5 2 11 4 5 2" xfId="26961"/>
    <cellStyle name="20% - Accent5 2 11 4 5 3" xfId="44785"/>
    <cellStyle name="20% - Accent5 2 11 4 6" xfId="13482"/>
    <cellStyle name="20% - Accent5 2 11 4 6 2" xfId="32915"/>
    <cellStyle name="20% - Accent5 2 11 4 7" xfId="18762"/>
    <cellStyle name="20% - Accent5 2 11 4 7 2" xfId="38086"/>
    <cellStyle name="20% - Accent5 2 11 4 8" xfId="21730"/>
    <cellStyle name="20% - Accent5 2 11 4 9" xfId="20246"/>
    <cellStyle name="20% - Accent5 2 11 5" xfId="1913"/>
    <cellStyle name="20% - Accent5 2 11 5 10" xfId="39876"/>
    <cellStyle name="20% - Accent5 2 11 5 2" xfId="2659"/>
    <cellStyle name="20% - Accent5 2 11 5 2 2" xfId="4681"/>
    <cellStyle name="20% - Accent5 2 11 5 2 2 2" xfId="10068"/>
    <cellStyle name="20% - Accent5 2 11 5 2 2 2 2" xfId="29626"/>
    <cellStyle name="20% - Accent5 2 11 5 2 2 2 3" xfId="47440"/>
    <cellStyle name="20% - Accent5 2 11 5 2 2 3" xfId="16187"/>
    <cellStyle name="20% - Accent5 2 11 5 2 2 3 2" xfId="35578"/>
    <cellStyle name="20% - Accent5 2 11 5 2 2 4" xfId="24395"/>
    <cellStyle name="20% - Accent5 2 11 5 2 2 5" xfId="42225"/>
    <cellStyle name="20% - Accent5 2 11 5 2 3" xfId="8454"/>
    <cellStyle name="20% - Accent5 2 11 5 2 3 2" xfId="28014"/>
    <cellStyle name="20% - Accent5 2 11 5 2 3 3" xfId="45833"/>
    <cellStyle name="20% - Accent5 2 11 5 2 4" xfId="14535"/>
    <cellStyle name="20% - Accent5 2 11 5 2 4 2" xfId="33963"/>
    <cellStyle name="20% - Accent5 2 11 5 2 5" xfId="19810"/>
    <cellStyle name="20% - Accent5 2 11 5 2 5 2" xfId="39134"/>
    <cellStyle name="20% - Accent5 2 11 5 2 6" xfId="22780"/>
    <cellStyle name="20% - Accent5 2 11 5 2 7" xfId="21294"/>
    <cellStyle name="20% - Accent5 2 11 5 2 8" xfId="40618"/>
    <cellStyle name="20% - Accent5 2 11 5 3" xfId="3951"/>
    <cellStyle name="20% - Accent5 2 11 5 3 2" xfId="9338"/>
    <cellStyle name="20% - Accent5 2 11 5 3 2 2" xfId="28896"/>
    <cellStyle name="20% - Accent5 2 11 5 3 2 3" xfId="46712"/>
    <cellStyle name="20% - Accent5 2 11 5 3 3" xfId="15457"/>
    <cellStyle name="20% - Accent5 2 11 5 3 3 2" xfId="34850"/>
    <cellStyle name="20% - Accent5 2 11 5 3 4" xfId="23667"/>
    <cellStyle name="20% - Accent5 2 11 5 3 5" xfId="41497"/>
    <cellStyle name="20% - Accent5 2 11 5 4" xfId="5497"/>
    <cellStyle name="20% - Accent5 2 11 5 4 2" xfId="10858"/>
    <cellStyle name="20% - Accent5 2 11 5 4 2 2" xfId="30416"/>
    <cellStyle name="20% - Accent5 2 11 5 4 2 3" xfId="48202"/>
    <cellStyle name="20% - Accent5 2 11 5 4 3" xfId="16981"/>
    <cellStyle name="20% - Accent5 2 11 5 4 3 2" xfId="36340"/>
    <cellStyle name="20% - Accent5 2 11 5 4 4" xfId="25157"/>
    <cellStyle name="20% - Accent5 2 11 5 4 5" xfId="42987"/>
    <cellStyle name="20% - Accent5 2 11 5 5" xfId="7708"/>
    <cellStyle name="20% - Accent5 2 11 5 5 2" xfId="27268"/>
    <cellStyle name="20% - Accent5 2 11 5 5 3" xfId="45091"/>
    <cellStyle name="20% - Accent5 2 11 5 6" xfId="13789"/>
    <cellStyle name="20% - Accent5 2 11 5 6 2" xfId="33221"/>
    <cellStyle name="20% - Accent5 2 11 5 7" xfId="19068"/>
    <cellStyle name="20% - Accent5 2 11 5 7 2" xfId="38392"/>
    <cellStyle name="20% - Accent5 2 11 5 8" xfId="22036"/>
    <cellStyle name="20% - Accent5 2 11 5 9" xfId="20552"/>
    <cellStyle name="20% - Accent5 2 11 6" xfId="2060"/>
    <cellStyle name="20% - Accent5 2 11 6 2" xfId="4096"/>
    <cellStyle name="20% - Accent5 2 11 6 2 2" xfId="9483"/>
    <cellStyle name="20% - Accent5 2 11 6 2 2 2" xfId="29041"/>
    <cellStyle name="20% - Accent5 2 11 6 2 2 3" xfId="46857"/>
    <cellStyle name="20% - Accent5 2 11 6 2 3" xfId="15602"/>
    <cellStyle name="20% - Accent5 2 11 6 2 3 2" xfId="34995"/>
    <cellStyle name="20% - Accent5 2 11 6 2 4" xfId="23812"/>
    <cellStyle name="20% - Accent5 2 11 6 2 5" xfId="41642"/>
    <cellStyle name="20% - Accent5 2 11 6 3" xfId="7855"/>
    <cellStyle name="20% - Accent5 2 11 6 3 2" xfId="27415"/>
    <cellStyle name="20% - Accent5 2 11 6 3 3" xfId="45236"/>
    <cellStyle name="20% - Accent5 2 11 6 4" xfId="13936"/>
    <cellStyle name="20% - Accent5 2 11 6 4 2" xfId="33366"/>
    <cellStyle name="20% - Accent5 2 11 6 5" xfId="19213"/>
    <cellStyle name="20% - Accent5 2 11 6 5 2" xfId="38537"/>
    <cellStyle name="20% - Accent5 2 11 6 6" xfId="22181"/>
    <cellStyle name="20% - Accent5 2 11 6 7" xfId="20697"/>
    <cellStyle name="20% - Accent5 2 11 6 8" xfId="40021"/>
    <cellStyle name="20% - Accent5 2 11 7" xfId="3088"/>
    <cellStyle name="20% - Accent5 2 11 7 2" xfId="8668"/>
    <cellStyle name="20% - Accent5 2 11 7 2 2" xfId="28228"/>
    <cellStyle name="20% - Accent5 2 11 7 2 3" xfId="46045"/>
    <cellStyle name="20% - Accent5 2 11 7 3" xfId="14759"/>
    <cellStyle name="20% - Accent5 2 11 7 3 2" xfId="34179"/>
    <cellStyle name="20% - Accent5 2 11 7 4" xfId="22996"/>
    <cellStyle name="20% - Accent5 2 11 7 5" xfId="40830"/>
    <cellStyle name="20% - Accent5 2 11 8" xfId="4854"/>
    <cellStyle name="20% - Accent5 2 11 8 2" xfId="10238"/>
    <cellStyle name="20% - Accent5 2 11 8 2 2" xfId="29796"/>
    <cellStyle name="20% - Accent5 2 11 8 2 3" xfId="47610"/>
    <cellStyle name="20% - Accent5 2 11 8 3" xfId="16360"/>
    <cellStyle name="20% - Accent5 2 11 8 3 2" xfId="35748"/>
    <cellStyle name="20% - Accent5 2 11 8 4" xfId="24565"/>
    <cellStyle name="20% - Accent5 2 11 8 5" xfId="42395"/>
    <cellStyle name="20% - Accent5 2 11 9" xfId="6183"/>
    <cellStyle name="20% - Accent5 2 11 9 2" xfId="11544"/>
    <cellStyle name="20% - Accent5 2 11 9 2 2" xfId="31102"/>
    <cellStyle name="20% - Accent5 2 11 9 2 3" xfId="48887"/>
    <cellStyle name="20% - Accent5 2 11 9 3" xfId="17667"/>
    <cellStyle name="20% - Accent5 2 11 9 3 2" xfId="37025"/>
    <cellStyle name="20% - Accent5 2 11 9 4" xfId="25842"/>
    <cellStyle name="20% - Accent5 2 11 9 5" xfId="43672"/>
    <cellStyle name="20% - Accent5 2 12" xfId="1299"/>
    <cellStyle name="20% - Accent5 2 12 10" xfId="7194"/>
    <cellStyle name="20% - Accent5 2 12 10 2" xfId="26754"/>
    <cellStyle name="20% - Accent5 2 12 10 3" xfId="44579"/>
    <cellStyle name="20% - Accent5 2 12 11" xfId="12402"/>
    <cellStyle name="20% - Accent5 2 12 11 2" xfId="31960"/>
    <cellStyle name="20% - Accent5 2 12 11 3" xfId="49744"/>
    <cellStyle name="20% - Accent5 2 12 12" xfId="12757"/>
    <cellStyle name="20% - Accent5 2 12 12 2" xfId="32313"/>
    <cellStyle name="20% - Accent5 2 12 12 3" xfId="50054"/>
    <cellStyle name="20% - Accent5 2 12 13" xfId="13210"/>
    <cellStyle name="20% - Accent5 2 12 13 2" xfId="32709"/>
    <cellStyle name="20% - Accent5 2 12 14" xfId="18522"/>
    <cellStyle name="20% - Accent5 2 12 14 2" xfId="37880"/>
    <cellStyle name="20% - Accent5 2 12 15" xfId="21524"/>
    <cellStyle name="20% - Accent5 2 12 16" xfId="20040"/>
    <cellStyle name="20% - Accent5 2 12 17" xfId="39364"/>
    <cellStyle name="20% - Accent5 2 12 2" xfId="1544"/>
    <cellStyle name="20% - Accent5 2 12 2 10" xfId="12915"/>
    <cellStyle name="20% - Accent5 2 12 2 10 2" xfId="32471"/>
    <cellStyle name="20% - Accent5 2 12 2 10 3" xfId="50210"/>
    <cellStyle name="20% - Accent5 2 12 2 11" xfId="13421"/>
    <cellStyle name="20% - Accent5 2 12 2 11 2" xfId="32854"/>
    <cellStyle name="20% - Accent5 2 12 2 12" xfId="18701"/>
    <cellStyle name="20% - Accent5 2 12 2 12 2" xfId="38025"/>
    <cellStyle name="20% - Accent5 2 12 2 13" xfId="21669"/>
    <cellStyle name="20% - Accent5 2 12 2 14" xfId="20185"/>
    <cellStyle name="20% - Accent5 2 12 2 15" xfId="39509"/>
    <cellStyle name="20% - Accent5 2 12 2 2" xfId="1837"/>
    <cellStyle name="20% - Accent5 2 12 2 2 10" xfId="39800"/>
    <cellStyle name="20% - Accent5 2 12 2 2 2" xfId="2583"/>
    <cellStyle name="20% - Accent5 2 12 2 2 2 2" xfId="4606"/>
    <cellStyle name="20% - Accent5 2 12 2 2 2 2 2" xfId="9993"/>
    <cellStyle name="20% - Accent5 2 12 2 2 2 2 2 2" xfId="29551"/>
    <cellStyle name="20% - Accent5 2 12 2 2 2 2 2 3" xfId="47365"/>
    <cellStyle name="20% - Accent5 2 12 2 2 2 2 3" xfId="16112"/>
    <cellStyle name="20% - Accent5 2 12 2 2 2 2 3 2" xfId="35503"/>
    <cellStyle name="20% - Accent5 2 12 2 2 2 2 4" xfId="24320"/>
    <cellStyle name="20% - Accent5 2 12 2 2 2 2 5" xfId="42150"/>
    <cellStyle name="20% - Accent5 2 12 2 2 2 3" xfId="8378"/>
    <cellStyle name="20% - Accent5 2 12 2 2 2 3 2" xfId="27938"/>
    <cellStyle name="20% - Accent5 2 12 2 2 2 3 3" xfId="45757"/>
    <cellStyle name="20% - Accent5 2 12 2 2 2 4" xfId="14459"/>
    <cellStyle name="20% - Accent5 2 12 2 2 2 4 2" xfId="33887"/>
    <cellStyle name="20% - Accent5 2 12 2 2 2 5" xfId="19734"/>
    <cellStyle name="20% - Accent5 2 12 2 2 2 5 2" xfId="39058"/>
    <cellStyle name="20% - Accent5 2 12 2 2 2 6" xfId="22704"/>
    <cellStyle name="20% - Accent5 2 12 2 2 2 7" xfId="21218"/>
    <cellStyle name="20% - Accent5 2 12 2 2 2 8" xfId="40542"/>
    <cellStyle name="20% - Accent5 2 12 2 2 3" xfId="3876"/>
    <cellStyle name="20% - Accent5 2 12 2 2 3 2" xfId="9263"/>
    <cellStyle name="20% - Accent5 2 12 2 2 3 2 2" xfId="28821"/>
    <cellStyle name="20% - Accent5 2 12 2 2 3 2 3" xfId="46637"/>
    <cellStyle name="20% - Accent5 2 12 2 2 3 3" xfId="15382"/>
    <cellStyle name="20% - Accent5 2 12 2 2 3 3 2" xfId="34775"/>
    <cellStyle name="20% - Accent5 2 12 2 2 3 4" xfId="23592"/>
    <cellStyle name="20% - Accent5 2 12 2 2 3 5" xfId="41422"/>
    <cellStyle name="20% - Accent5 2 12 2 2 4" xfId="5984"/>
    <cellStyle name="20% - Accent5 2 12 2 2 4 2" xfId="11345"/>
    <cellStyle name="20% - Accent5 2 12 2 2 4 2 2" xfId="30903"/>
    <cellStyle name="20% - Accent5 2 12 2 2 4 2 3" xfId="48689"/>
    <cellStyle name="20% - Accent5 2 12 2 2 4 3" xfId="17468"/>
    <cellStyle name="20% - Accent5 2 12 2 2 4 3 2" xfId="36827"/>
    <cellStyle name="20% - Accent5 2 12 2 2 4 4" xfId="25644"/>
    <cellStyle name="20% - Accent5 2 12 2 2 4 5" xfId="43474"/>
    <cellStyle name="20% - Accent5 2 12 2 2 5" xfId="7632"/>
    <cellStyle name="20% - Accent5 2 12 2 2 5 2" xfId="27192"/>
    <cellStyle name="20% - Accent5 2 12 2 2 5 3" xfId="45015"/>
    <cellStyle name="20% - Accent5 2 12 2 2 6" xfId="13713"/>
    <cellStyle name="20% - Accent5 2 12 2 2 6 2" xfId="33145"/>
    <cellStyle name="20% - Accent5 2 12 2 2 7" xfId="18992"/>
    <cellStyle name="20% - Accent5 2 12 2 2 7 2" xfId="38316"/>
    <cellStyle name="20% - Accent5 2 12 2 2 8" xfId="21960"/>
    <cellStyle name="20% - Accent5 2 12 2 2 9" xfId="20476"/>
    <cellStyle name="20% - Accent5 2 12 2 3" xfId="2291"/>
    <cellStyle name="20% - Accent5 2 12 2 3 2" xfId="4327"/>
    <cellStyle name="20% - Accent5 2 12 2 3 2 2" xfId="9714"/>
    <cellStyle name="20% - Accent5 2 12 2 3 2 2 2" xfId="29272"/>
    <cellStyle name="20% - Accent5 2 12 2 3 2 2 3" xfId="47087"/>
    <cellStyle name="20% - Accent5 2 12 2 3 2 3" xfId="15833"/>
    <cellStyle name="20% - Accent5 2 12 2 3 2 3 2" xfId="35225"/>
    <cellStyle name="20% - Accent5 2 12 2 3 2 4" xfId="24042"/>
    <cellStyle name="20% - Accent5 2 12 2 3 2 5" xfId="41872"/>
    <cellStyle name="20% - Accent5 2 12 2 3 3" xfId="8086"/>
    <cellStyle name="20% - Accent5 2 12 2 3 3 2" xfId="27646"/>
    <cellStyle name="20% - Accent5 2 12 2 3 3 3" xfId="45466"/>
    <cellStyle name="20% - Accent5 2 12 2 3 4" xfId="14167"/>
    <cellStyle name="20% - Accent5 2 12 2 3 4 2" xfId="33596"/>
    <cellStyle name="20% - Accent5 2 12 2 3 5" xfId="19443"/>
    <cellStyle name="20% - Accent5 2 12 2 3 5 2" xfId="38767"/>
    <cellStyle name="20% - Accent5 2 12 2 3 6" xfId="22412"/>
    <cellStyle name="20% - Accent5 2 12 2 3 7" xfId="20927"/>
    <cellStyle name="20% - Accent5 2 12 2 3 8" xfId="40251"/>
    <cellStyle name="20% - Accent5 2 12 2 4" xfId="3464"/>
    <cellStyle name="20% - Accent5 2 12 2 4 2" xfId="8956"/>
    <cellStyle name="20% - Accent5 2 12 2 4 2 2" xfId="28516"/>
    <cellStyle name="20% - Accent5 2 12 2 4 2 3" xfId="46333"/>
    <cellStyle name="20% - Accent5 2 12 2 4 3" xfId="15058"/>
    <cellStyle name="20% - Accent5 2 12 2 4 3 2" xfId="34471"/>
    <cellStyle name="20% - Accent5 2 12 2 4 4" xfId="23288"/>
    <cellStyle name="20% - Accent5 2 12 2 4 5" xfId="41118"/>
    <cellStyle name="20% - Accent5 2 12 2 5" xfId="5375"/>
    <cellStyle name="20% - Accent5 2 12 2 5 2" xfId="10741"/>
    <cellStyle name="20% - Accent5 2 12 2 5 2 2" xfId="30299"/>
    <cellStyle name="20% - Accent5 2 12 2 5 2 3" xfId="48098"/>
    <cellStyle name="20% - Accent5 2 12 2 5 3" xfId="16864"/>
    <cellStyle name="20% - Accent5 2 12 2 5 3 2" xfId="36236"/>
    <cellStyle name="20% - Accent5 2 12 2 5 4" xfId="25053"/>
    <cellStyle name="20% - Accent5 2 12 2 5 5" xfId="42883"/>
    <cellStyle name="20% - Accent5 2 12 2 6" xfId="6471"/>
    <cellStyle name="20% - Accent5 2 12 2 6 2" xfId="11832"/>
    <cellStyle name="20% - Accent5 2 12 2 6 2 2" xfId="31390"/>
    <cellStyle name="20% - Accent5 2 12 2 6 2 3" xfId="49175"/>
    <cellStyle name="20% - Accent5 2 12 2 6 3" xfId="17955"/>
    <cellStyle name="20% - Accent5 2 12 2 6 3 2" xfId="37313"/>
    <cellStyle name="20% - Accent5 2 12 2 6 4" xfId="26130"/>
    <cellStyle name="20% - Accent5 2 12 2 6 5" xfId="43960"/>
    <cellStyle name="20% - Accent5 2 12 2 7" xfId="6875"/>
    <cellStyle name="20% - Accent5 2 12 2 7 2" xfId="12236"/>
    <cellStyle name="20% - Accent5 2 12 2 7 2 2" xfId="31794"/>
    <cellStyle name="20% - Accent5 2 12 2 7 2 3" xfId="49579"/>
    <cellStyle name="20% - Accent5 2 12 2 7 3" xfId="18359"/>
    <cellStyle name="20% - Accent5 2 12 2 7 3 2" xfId="37717"/>
    <cellStyle name="20% - Accent5 2 12 2 7 4" xfId="26534"/>
    <cellStyle name="20% - Accent5 2 12 2 7 5" xfId="44364"/>
    <cellStyle name="20% - Accent5 2 12 2 8" xfId="7340"/>
    <cellStyle name="20% - Accent5 2 12 2 8 2" xfId="26900"/>
    <cellStyle name="20% - Accent5 2 12 2 8 3" xfId="44724"/>
    <cellStyle name="20% - Accent5 2 12 2 9" xfId="12559"/>
    <cellStyle name="20% - Accent5 2 12 2 9 2" xfId="32116"/>
    <cellStyle name="20% - Accent5 2 12 2 9 3" xfId="49900"/>
    <cellStyle name="20% - Accent5 2 12 3" xfId="1691"/>
    <cellStyle name="20% - Accent5 2 12 3 10" xfId="39655"/>
    <cellStyle name="20% - Accent5 2 12 3 2" xfId="2437"/>
    <cellStyle name="20% - Accent5 2 12 3 2 2" xfId="4460"/>
    <cellStyle name="20% - Accent5 2 12 3 2 2 2" xfId="9847"/>
    <cellStyle name="20% - Accent5 2 12 3 2 2 2 2" xfId="29405"/>
    <cellStyle name="20% - Accent5 2 12 3 2 2 2 3" xfId="47220"/>
    <cellStyle name="20% - Accent5 2 12 3 2 2 3" xfId="15966"/>
    <cellStyle name="20% - Accent5 2 12 3 2 2 3 2" xfId="35358"/>
    <cellStyle name="20% - Accent5 2 12 3 2 2 4" xfId="24175"/>
    <cellStyle name="20% - Accent5 2 12 3 2 2 5" xfId="42005"/>
    <cellStyle name="20% - Accent5 2 12 3 2 3" xfId="5772"/>
    <cellStyle name="20% - Accent5 2 12 3 2 3 2" xfId="11133"/>
    <cellStyle name="20% - Accent5 2 12 3 2 3 2 2" xfId="30691"/>
    <cellStyle name="20% - Accent5 2 12 3 2 3 2 3" xfId="48477"/>
    <cellStyle name="20% - Accent5 2 12 3 2 3 3" xfId="17256"/>
    <cellStyle name="20% - Accent5 2 12 3 2 3 3 2" xfId="36615"/>
    <cellStyle name="20% - Accent5 2 12 3 2 3 4" xfId="25432"/>
    <cellStyle name="20% - Accent5 2 12 3 2 3 5" xfId="43262"/>
    <cellStyle name="20% - Accent5 2 12 3 2 4" xfId="8232"/>
    <cellStyle name="20% - Accent5 2 12 3 2 4 2" xfId="27792"/>
    <cellStyle name="20% - Accent5 2 12 3 2 4 3" xfId="45612"/>
    <cellStyle name="20% - Accent5 2 12 3 2 5" xfId="14313"/>
    <cellStyle name="20% - Accent5 2 12 3 2 5 2" xfId="33742"/>
    <cellStyle name="20% - Accent5 2 12 3 2 6" xfId="19589"/>
    <cellStyle name="20% - Accent5 2 12 3 2 6 2" xfId="38913"/>
    <cellStyle name="20% - Accent5 2 12 3 2 7" xfId="22558"/>
    <cellStyle name="20% - Accent5 2 12 3 2 8" xfId="21073"/>
    <cellStyle name="20% - Accent5 2 12 3 2 9" xfId="40397"/>
    <cellStyle name="20% - Accent5 2 12 3 3" xfId="3733"/>
    <cellStyle name="20% - Accent5 2 12 3 3 2" xfId="9120"/>
    <cellStyle name="20% - Accent5 2 12 3 3 2 2" xfId="28678"/>
    <cellStyle name="20% - Accent5 2 12 3 3 2 3" xfId="46494"/>
    <cellStyle name="20% - Accent5 2 12 3 3 3" xfId="15239"/>
    <cellStyle name="20% - Accent5 2 12 3 3 3 2" xfId="34632"/>
    <cellStyle name="20% - Accent5 2 12 3 3 4" xfId="23449"/>
    <cellStyle name="20% - Accent5 2 12 3 3 5" xfId="41279"/>
    <cellStyle name="20% - Accent5 2 12 3 4" xfId="5148"/>
    <cellStyle name="20% - Accent5 2 12 3 4 2" xfId="10515"/>
    <cellStyle name="20% - Accent5 2 12 3 4 2 2" xfId="30073"/>
    <cellStyle name="20% - Accent5 2 12 3 4 2 3" xfId="47886"/>
    <cellStyle name="20% - Accent5 2 12 3 4 3" xfId="16638"/>
    <cellStyle name="20% - Accent5 2 12 3 4 3 2" xfId="36024"/>
    <cellStyle name="20% - Accent5 2 12 3 4 4" xfId="24841"/>
    <cellStyle name="20% - Accent5 2 12 3 4 5" xfId="42671"/>
    <cellStyle name="20% - Accent5 2 12 3 5" xfId="7486"/>
    <cellStyle name="20% - Accent5 2 12 3 5 2" xfId="27046"/>
    <cellStyle name="20% - Accent5 2 12 3 5 3" xfId="44870"/>
    <cellStyle name="20% - Accent5 2 12 3 6" xfId="13567"/>
    <cellStyle name="20% - Accent5 2 12 3 6 2" xfId="33000"/>
    <cellStyle name="20% - Accent5 2 12 3 7" xfId="18847"/>
    <cellStyle name="20% - Accent5 2 12 3 7 2" xfId="38171"/>
    <cellStyle name="20% - Accent5 2 12 3 8" xfId="21815"/>
    <cellStyle name="20% - Accent5 2 12 3 9" xfId="20331"/>
    <cellStyle name="20% - Accent5 2 12 4" xfId="1999"/>
    <cellStyle name="20% - Accent5 2 12 4 10" xfId="39961"/>
    <cellStyle name="20% - Accent5 2 12 4 2" xfId="2744"/>
    <cellStyle name="20% - Accent5 2 12 4 2 2" xfId="4766"/>
    <cellStyle name="20% - Accent5 2 12 4 2 2 2" xfId="10153"/>
    <cellStyle name="20% - Accent5 2 12 4 2 2 2 2" xfId="29711"/>
    <cellStyle name="20% - Accent5 2 12 4 2 2 2 3" xfId="47525"/>
    <cellStyle name="20% - Accent5 2 12 4 2 2 3" xfId="16272"/>
    <cellStyle name="20% - Accent5 2 12 4 2 2 3 2" xfId="35663"/>
    <cellStyle name="20% - Accent5 2 12 4 2 2 4" xfId="24480"/>
    <cellStyle name="20% - Accent5 2 12 4 2 2 5" xfId="42310"/>
    <cellStyle name="20% - Accent5 2 12 4 2 3" xfId="8539"/>
    <cellStyle name="20% - Accent5 2 12 4 2 3 2" xfId="28099"/>
    <cellStyle name="20% - Accent5 2 12 4 2 3 3" xfId="45918"/>
    <cellStyle name="20% - Accent5 2 12 4 2 4" xfId="14620"/>
    <cellStyle name="20% - Accent5 2 12 4 2 4 2" xfId="34048"/>
    <cellStyle name="20% - Accent5 2 12 4 2 5" xfId="19895"/>
    <cellStyle name="20% - Accent5 2 12 4 2 5 2" xfId="39219"/>
    <cellStyle name="20% - Accent5 2 12 4 2 6" xfId="22865"/>
    <cellStyle name="20% - Accent5 2 12 4 2 7" xfId="21379"/>
    <cellStyle name="20% - Accent5 2 12 4 2 8" xfId="40703"/>
    <cellStyle name="20% - Accent5 2 12 4 3" xfId="4036"/>
    <cellStyle name="20% - Accent5 2 12 4 3 2" xfId="9423"/>
    <cellStyle name="20% - Accent5 2 12 4 3 2 2" xfId="28981"/>
    <cellStyle name="20% - Accent5 2 12 4 3 2 3" xfId="46797"/>
    <cellStyle name="20% - Accent5 2 12 4 3 3" xfId="15542"/>
    <cellStyle name="20% - Accent5 2 12 4 3 3 2" xfId="34935"/>
    <cellStyle name="20% - Accent5 2 12 4 3 4" xfId="23752"/>
    <cellStyle name="20% - Accent5 2 12 4 3 5" xfId="41582"/>
    <cellStyle name="20% - Accent5 2 12 4 4" xfId="5582"/>
    <cellStyle name="20% - Accent5 2 12 4 4 2" xfId="10943"/>
    <cellStyle name="20% - Accent5 2 12 4 4 2 2" xfId="30501"/>
    <cellStyle name="20% - Accent5 2 12 4 4 2 3" xfId="48287"/>
    <cellStyle name="20% - Accent5 2 12 4 4 3" xfId="17066"/>
    <cellStyle name="20% - Accent5 2 12 4 4 3 2" xfId="36425"/>
    <cellStyle name="20% - Accent5 2 12 4 4 4" xfId="25242"/>
    <cellStyle name="20% - Accent5 2 12 4 4 5" xfId="43072"/>
    <cellStyle name="20% - Accent5 2 12 4 5" xfId="7794"/>
    <cellStyle name="20% - Accent5 2 12 4 5 2" xfId="27354"/>
    <cellStyle name="20% - Accent5 2 12 4 5 3" xfId="45176"/>
    <cellStyle name="20% - Accent5 2 12 4 6" xfId="13875"/>
    <cellStyle name="20% - Accent5 2 12 4 6 2" xfId="33306"/>
    <cellStyle name="20% - Accent5 2 12 4 7" xfId="19153"/>
    <cellStyle name="20% - Accent5 2 12 4 7 2" xfId="38477"/>
    <cellStyle name="20% - Accent5 2 12 4 8" xfId="22121"/>
    <cellStyle name="20% - Accent5 2 12 4 9" xfId="20637"/>
    <cellStyle name="20% - Accent5 2 12 5" xfId="2145"/>
    <cellStyle name="20% - Accent5 2 12 5 2" xfId="4181"/>
    <cellStyle name="20% - Accent5 2 12 5 2 2" xfId="9568"/>
    <cellStyle name="20% - Accent5 2 12 5 2 2 2" xfId="29126"/>
    <cellStyle name="20% - Accent5 2 12 5 2 2 3" xfId="46942"/>
    <cellStyle name="20% - Accent5 2 12 5 2 3" xfId="15687"/>
    <cellStyle name="20% - Accent5 2 12 5 2 3 2" xfId="35080"/>
    <cellStyle name="20% - Accent5 2 12 5 2 4" xfId="23897"/>
    <cellStyle name="20% - Accent5 2 12 5 2 5" xfId="41727"/>
    <cellStyle name="20% - Accent5 2 12 5 3" xfId="7940"/>
    <cellStyle name="20% - Accent5 2 12 5 3 2" xfId="27500"/>
    <cellStyle name="20% - Accent5 2 12 5 3 3" xfId="45321"/>
    <cellStyle name="20% - Accent5 2 12 5 4" xfId="14021"/>
    <cellStyle name="20% - Accent5 2 12 5 4 2" xfId="33451"/>
    <cellStyle name="20% - Accent5 2 12 5 5" xfId="19298"/>
    <cellStyle name="20% - Accent5 2 12 5 5 2" xfId="38622"/>
    <cellStyle name="20% - Accent5 2 12 5 6" xfId="22266"/>
    <cellStyle name="20% - Accent5 2 12 5 7" xfId="20782"/>
    <cellStyle name="20% - Accent5 2 12 5 8" xfId="40106"/>
    <cellStyle name="20% - Accent5 2 12 6" xfId="3173"/>
    <cellStyle name="20% - Accent5 2 12 6 2" xfId="8753"/>
    <cellStyle name="20% - Accent5 2 12 6 2 2" xfId="28313"/>
    <cellStyle name="20% - Accent5 2 12 6 2 3" xfId="46130"/>
    <cellStyle name="20% - Accent5 2 12 6 3" xfId="14844"/>
    <cellStyle name="20% - Accent5 2 12 6 3 2" xfId="34264"/>
    <cellStyle name="20% - Accent5 2 12 6 4" xfId="23081"/>
    <cellStyle name="20% - Accent5 2 12 6 5" xfId="40915"/>
    <cellStyle name="20% - Accent5 2 12 7" xfId="4941"/>
    <cellStyle name="20% - Accent5 2 12 7 2" xfId="10325"/>
    <cellStyle name="20% - Accent5 2 12 7 2 2" xfId="29883"/>
    <cellStyle name="20% - Accent5 2 12 7 2 3" xfId="47696"/>
    <cellStyle name="20% - Accent5 2 12 7 3" xfId="16447"/>
    <cellStyle name="20% - Accent5 2 12 7 3 2" xfId="35834"/>
    <cellStyle name="20% - Accent5 2 12 7 4" xfId="24651"/>
    <cellStyle name="20% - Accent5 2 12 7 5" xfId="42481"/>
    <cellStyle name="20% - Accent5 2 12 8" xfId="6268"/>
    <cellStyle name="20% - Accent5 2 12 8 2" xfId="11629"/>
    <cellStyle name="20% - Accent5 2 12 8 2 2" xfId="31187"/>
    <cellStyle name="20% - Accent5 2 12 8 2 3" xfId="48972"/>
    <cellStyle name="20% - Accent5 2 12 8 3" xfId="17752"/>
    <cellStyle name="20% - Accent5 2 12 8 3 2" xfId="37110"/>
    <cellStyle name="20% - Accent5 2 12 8 4" xfId="25927"/>
    <cellStyle name="20% - Accent5 2 12 8 5" xfId="43757"/>
    <cellStyle name="20% - Accent5 2 12 9" xfId="6672"/>
    <cellStyle name="20% - Accent5 2 12 9 2" xfId="12033"/>
    <cellStyle name="20% - Accent5 2 12 9 2 2" xfId="31591"/>
    <cellStyle name="20% - Accent5 2 12 9 2 3" xfId="49376"/>
    <cellStyle name="20% - Accent5 2 12 9 3" xfId="18156"/>
    <cellStyle name="20% - Accent5 2 12 9 3 2" xfId="37514"/>
    <cellStyle name="20% - Accent5 2 12 9 4" xfId="26331"/>
    <cellStyle name="20% - Accent5 2 12 9 5" xfId="44161"/>
    <cellStyle name="20% - Accent5 2 13" xfId="2791"/>
    <cellStyle name="20% - Accent5 2 14" xfId="2778"/>
    <cellStyle name="20% - Accent5 2 14 2" xfId="8572"/>
    <cellStyle name="20% - Accent5 2 14 2 2" xfId="28132"/>
    <cellStyle name="20% - Accent5 2 14 2 3" xfId="45949"/>
    <cellStyle name="20% - Accent5 2 14 3" xfId="14653"/>
    <cellStyle name="20% - Accent5 2 14 3 2" xfId="34079"/>
    <cellStyle name="20% - Accent5 2 14 4" xfId="22896"/>
    <cellStyle name="20% - Accent5 2 14 5" xfId="40734"/>
    <cellStyle name="20% - Accent5 2 2" xfId="137"/>
    <cellStyle name="20% - Accent5 2 2 2" xfId="138"/>
    <cellStyle name="20% - Accent5 2 3" xfId="139"/>
    <cellStyle name="20% - Accent5 2 3 2" xfId="140"/>
    <cellStyle name="20% - Accent5 2 4" xfId="141"/>
    <cellStyle name="20% - Accent5 2 4 2" xfId="142"/>
    <cellStyle name="20% - Accent5 2 5" xfId="143"/>
    <cellStyle name="20% - Accent5 2 5 2" xfId="144"/>
    <cellStyle name="20% - Accent5 2 6" xfId="145"/>
    <cellStyle name="20% - Accent5 2 6 2" xfId="146"/>
    <cellStyle name="20% - Accent5 2 7" xfId="147"/>
    <cellStyle name="20% - Accent5 2 7 2" xfId="148"/>
    <cellStyle name="20% - Accent5 2 8" xfId="149"/>
    <cellStyle name="20% - Accent5 2 8 2" xfId="150"/>
    <cellStyle name="20% - Accent5 2 9" xfId="151"/>
    <cellStyle name="20% - Accent5 20" xfId="135"/>
    <cellStyle name="20% - Accent5 3" xfId="152"/>
    <cellStyle name="20% - Accent5 3 2" xfId="153"/>
    <cellStyle name="20% - Accent5 4" xfId="154"/>
    <cellStyle name="20% - Accent5 4 2" xfId="155"/>
    <cellStyle name="20% - Accent5 5" xfId="156"/>
    <cellStyle name="20% - Accent5 5 2" xfId="157"/>
    <cellStyle name="20% - Accent5 6" xfId="158"/>
    <cellStyle name="20% - Accent5 6 2" xfId="159"/>
    <cellStyle name="20% - Accent5 7" xfId="160"/>
    <cellStyle name="20% - Accent5 7 2" xfId="161"/>
    <cellStyle name="20% - Accent5 8" xfId="162"/>
    <cellStyle name="20% - Accent5 8 2" xfId="163"/>
    <cellStyle name="20% - Accent5 9" xfId="971"/>
    <cellStyle name="20% - Accent6 10" xfId="1051"/>
    <cellStyle name="20% - Accent6 10 10" xfId="12276"/>
    <cellStyle name="20% - Accent6 10 10 2" xfId="31834"/>
    <cellStyle name="20% - Accent6 10 10 3" xfId="49619"/>
    <cellStyle name="20% - Accent6 10 11" xfId="12629"/>
    <cellStyle name="20% - Accent6 10 11 2" xfId="32186"/>
    <cellStyle name="20% - Accent6 10 11 3" xfId="49929"/>
    <cellStyle name="20% - Accent6 10 12" xfId="13080"/>
    <cellStyle name="20% - Accent6 10 12 2" xfId="32582"/>
    <cellStyle name="20% - Accent6 10 13" xfId="18397"/>
    <cellStyle name="20% - Accent6 10 13 2" xfId="37755"/>
    <cellStyle name="20% - Accent6 10 14" xfId="21399"/>
    <cellStyle name="20% - Accent6 10 15" xfId="19915"/>
    <cellStyle name="20% - Accent6 10 16" xfId="39239"/>
    <cellStyle name="20% - Accent6 10 2" xfId="1222"/>
    <cellStyle name="20% - Accent6 10 2 10" xfId="7127"/>
    <cellStyle name="20% - Accent6 10 2 10 2" xfId="26687"/>
    <cellStyle name="20% - Accent6 10 2 10 3" xfId="44512"/>
    <cellStyle name="20% - Accent6 10 2 11" xfId="12335"/>
    <cellStyle name="20% - Accent6 10 2 11 2" xfId="31893"/>
    <cellStyle name="20% - Accent6 10 2 11 3" xfId="49677"/>
    <cellStyle name="20% - Accent6 10 2 12" xfId="12690"/>
    <cellStyle name="20% - Accent6 10 2 12 2" xfId="32246"/>
    <cellStyle name="20% - Accent6 10 2 12 3" xfId="49987"/>
    <cellStyle name="20% - Accent6 10 2 13" xfId="13143"/>
    <cellStyle name="20% - Accent6 10 2 13 2" xfId="32642"/>
    <cellStyle name="20% - Accent6 10 2 14" xfId="18455"/>
    <cellStyle name="20% - Accent6 10 2 14 2" xfId="37813"/>
    <cellStyle name="20% - Accent6 10 2 15" xfId="21457"/>
    <cellStyle name="20% - Accent6 10 2 16" xfId="19973"/>
    <cellStyle name="20% - Accent6 10 2 17" xfId="39297"/>
    <cellStyle name="20% - Accent6 10 2 2" xfId="1477"/>
    <cellStyle name="20% - Accent6 10 2 2 10" xfId="12848"/>
    <cellStyle name="20% - Accent6 10 2 2 10 2" xfId="32404"/>
    <cellStyle name="20% - Accent6 10 2 2 10 3" xfId="50143"/>
    <cellStyle name="20% - Accent6 10 2 2 11" xfId="13354"/>
    <cellStyle name="20% - Accent6 10 2 2 11 2" xfId="32787"/>
    <cellStyle name="20% - Accent6 10 2 2 12" xfId="18634"/>
    <cellStyle name="20% - Accent6 10 2 2 12 2" xfId="37958"/>
    <cellStyle name="20% - Accent6 10 2 2 13" xfId="21602"/>
    <cellStyle name="20% - Accent6 10 2 2 14" xfId="20118"/>
    <cellStyle name="20% - Accent6 10 2 2 15" xfId="39442"/>
    <cellStyle name="20% - Accent6 10 2 2 2" xfId="1770"/>
    <cellStyle name="20% - Accent6 10 2 2 2 10" xfId="39733"/>
    <cellStyle name="20% - Accent6 10 2 2 2 2" xfId="2516"/>
    <cellStyle name="20% - Accent6 10 2 2 2 2 2" xfId="4539"/>
    <cellStyle name="20% - Accent6 10 2 2 2 2 2 2" xfId="9926"/>
    <cellStyle name="20% - Accent6 10 2 2 2 2 2 2 2" xfId="29484"/>
    <cellStyle name="20% - Accent6 10 2 2 2 2 2 2 3" xfId="47298"/>
    <cellStyle name="20% - Accent6 10 2 2 2 2 2 3" xfId="16045"/>
    <cellStyle name="20% - Accent6 10 2 2 2 2 2 3 2" xfId="35436"/>
    <cellStyle name="20% - Accent6 10 2 2 2 2 2 4" xfId="24253"/>
    <cellStyle name="20% - Accent6 10 2 2 2 2 2 5" xfId="42083"/>
    <cellStyle name="20% - Accent6 10 2 2 2 2 3" xfId="8311"/>
    <cellStyle name="20% - Accent6 10 2 2 2 2 3 2" xfId="27871"/>
    <cellStyle name="20% - Accent6 10 2 2 2 2 3 3" xfId="45690"/>
    <cellStyle name="20% - Accent6 10 2 2 2 2 4" xfId="14392"/>
    <cellStyle name="20% - Accent6 10 2 2 2 2 4 2" xfId="33820"/>
    <cellStyle name="20% - Accent6 10 2 2 2 2 5" xfId="19667"/>
    <cellStyle name="20% - Accent6 10 2 2 2 2 5 2" xfId="38991"/>
    <cellStyle name="20% - Accent6 10 2 2 2 2 6" xfId="22637"/>
    <cellStyle name="20% - Accent6 10 2 2 2 2 7" xfId="21151"/>
    <cellStyle name="20% - Accent6 10 2 2 2 2 8" xfId="40475"/>
    <cellStyle name="20% - Accent6 10 2 2 2 3" xfId="3809"/>
    <cellStyle name="20% - Accent6 10 2 2 2 3 2" xfId="9196"/>
    <cellStyle name="20% - Accent6 10 2 2 2 3 2 2" xfId="28754"/>
    <cellStyle name="20% - Accent6 10 2 2 2 3 2 3" xfId="46570"/>
    <cellStyle name="20% - Accent6 10 2 2 2 3 3" xfId="15315"/>
    <cellStyle name="20% - Accent6 10 2 2 2 3 3 2" xfId="34708"/>
    <cellStyle name="20% - Accent6 10 2 2 2 3 4" xfId="23525"/>
    <cellStyle name="20% - Accent6 10 2 2 2 3 5" xfId="41355"/>
    <cellStyle name="20% - Accent6 10 2 2 2 4" xfId="5917"/>
    <cellStyle name="20% - Accent6 10 2 2 2 4 2" xfId="11278"/>
    <cellStyle name="20% - Accent6 10 2 2 2 4 2 2" xfId="30836"/>
    <cellStyle name="20% - Accent6 10 2 2 2 4 2 3" xfId="48622"/>
    <cellStyle name="20% - Accent6 10 2 2 2 4 3" xfId="17401"/>
    <cellStyle name="20% - Accent6 10 2 2 2 4 3 2" xfId="36760"/>
    <cellStyle name="20% - Accent6 10 2 2 2 4 4" xfId="25577"/>
    <cellStyle name="20% - Accent6 10 2 2 2 4 5" xfId="43407"/>
    <cellStyle name="20% - Accent6 10 2 2 2 5" xfId="7565"/>
    <cellStyle name="20% - Accent6 10 2 2 2 5 2" xfId="27125"/>
    <cellStyle name="20% - Accent6 10 2 2 2 5 3" xfId="44948"/>
    <cellStyle name="20% - Accent6 10 2 2 2 6" xfId="13646"/>
    <cellStyle name="20% - Accent6 10 2 2 2 6 2" xfId="33078"/>
    <cellStyle name="20% - Accent6 10 2 2 2 7" xfId="18925"/>
    <cellStyle name="20% - Accent6 10 2 2 2 7 2" xfId="38249"/>
    <cellStyle name="20% - Accent6 10 2 2 2 8" xfId="21893"/>
    <cellStyle name="20% - Accent6 10 2 2 2 9" xfId="20409"/>
    <cellStyle name="20% - Accent6 10 2 2 3" xfId="2224"/>
    <cellStyle name="20% - Accent6 10 2 2 3 2" xfId="4260"/>
    <cellStyle name="20% - Accent6 10 2 2 3 2 2" xfId="9647"/>
    <cellStyle name="20% - Accent6 10 2 2 3 2 2 2" xfId="29205"/>
    <cellStyle name="20% - Accent6 10 2 2 3 2 2 3" xfId="47020"/>
    <cellStyle name="20% - Accent6 10 2 2 3 2 3" xfId="15766"/>
    <cellStyle name="20% - Accent6 10 2 2 3 2 3 2" xfId="35158"/>
    <cellStyle name="20% - Accent6 10 2 2 3 2 4" xfId="23975"/>
    <cellStyle name="20% - Accent6 10 2 2 3 2 5" xfId="41805"/>
    <cellStyle name="20% - Accent6 10 2 2 3 3" xfId="8019"/>
    <cellStyle name="20% - Accent6 10 2 2 3 3 2" xfId="27579"/>
    <cellStyle name="20% - Accent6 10 2 2 3 3 3" xfId="45399"/>
    <cellStyle name="20% - Accent6 10 2 2 3 4" xfId="14100"/>
    <cellStyle name="20% - Accent6 10 2 2 3 4 2" xfId="33529"/>
    <cellStyle name="20% - Accent6 10 2 2 3 5" xfId="19376"/>
    <cellStyle name="20% - Accent6 10 2 2 3 5 2" xfId="38700"/>
    <cellStyle name="20% - Accent6 10 2 2 3 6" xfId="22345"/>
    <cellStyle name="20% - Accent6 10 2 2 3 7" xfId="20860"/>
    <cellStyle name="20% - Accent6 10 2 2 3 8" xfId="40184"/>
    <cellStyle name="20% - Accent6 10 2 2 4" xfId="3397"/>
    <cellStyle name="20% - Accent6 10 2 2 4 2" xfId="8889"/>
    <cellStyle name="20% - Accent6 10 2 2 4 2 2" xfId="28449"/>
    <cellStyle name="20% - Accent6 10 2 2 4 2 3" xfId="46266"/>
    <cellStyle name="20% - Accent6 10 2 2 4 3" xfId="14991"/>
    <cellStyle name="20% - Accent6 10 2 2 4 3 2" xfId="34404"/>
    <cellStyle name="20% - Accent6 10 2 2 4 4" xfId="23221"/>
    <cellStyle name="20% - Accent6 10 2 2 4 5" xfId="41051"/>
    <cellStyle name="20% - Accent6 10 2 2 5" xfId="5308"/>
    <cellStyle name="20% - Accent6 10 2 2 5 2" xfId="10674"/>
    <cellStyle name="20% - Accent6 10 2 2 5 2 2" xfId="30232"/>
    <cellStyle name="20% - Accent6 10 2 2 5 2 3" xfId="48031"/>
    <cellStyle name="20% - Accent6 10 2 2 5 3" xfId="16797"/>
    <cellStyle name="20% - Accent6 10 2 2 5 3 2" xfId="36169"/>
    <cellStyle name="20% - Accent6 10 2 2 5 4" xfId="24986"/>
    <cellStyle name="20% - Accent6 10 2 2 5 5" xfId="42816"/>
    <cellStyle name="20% - Accent6 10 2 2 6" xfId="6404"/>
    <cellStyle name="20% - Accent6 10 2 2 6 2" xfId="11765"/>
    <cellStyle name="20% - Accent6 10 2 2 6 2 2" xfId="31323"/>
    <cellStyle name="20% - Accent6 10 2 2 6 2 3" xfId="49108"/>
    <cellStyle name="20% - Accent6 10 2 2 6 3" xfId="17888"/>
    <cellStyle name="20% - Accent6 10 2 2 6 3 2" xfId="37246"/>
    <cellStyle name="20% - Accent6 10 2 2 6 4" xfId="26063"/>
    <cellStyle name="20% - Accent6 10 2 2 6 5" xfId="43893"/>
    <cellStyle name="20% - Accent6 10 2 2 7" xfId="6808"/>
    <cellStyle name="20% - Accent6 10 2 2 7 2" xfId="12169"/>
    <cellStyle name="20% - Accent6 10 2 2 7 2 2" xfId="31727"/>
    <cellStyle name="20% - Accent6 10 2 2 7 2 3" xfId="49512"/>
    <cellStyle name="20% - Accent6 10 2 2 7 3" xfId="18292"/>
    <cellStyle name="20% - Accent6 10 2 2 7 3 2" xfId="37650"/>
    <cellStyle name="20% - Accent6 10 2 2 7 4" xfId="26467"/>
    <cellStyle name="20% - Accent6 10 2 2 7 5" xfId="44297"/>
    <cellStyle name="20% - Accent6 10 2 2 8" xfId="7273"/>
    <cellStyle name="20% - Accent6 10 2 2 8 2" xfId="26833"/>
    <cellStyle name="20% - Accent6 10 2 2 8 3" xfId="44657"/>
    <cellStyle name="20% - Accent6 10 2 2 9" xfId="12492"/>
    <cellStyle name="20% - Accent6 10 2 2 9 2" xfId="32049"/>
    <cellStyle name="20% - Accent6 10 2 2 9 3" xfId="49833"/>
    <cellStyle name="20% - Accent6 10 2 3" xfId="1624"/>
    <cellStyle name="20% - Accent6 10 2 3 10" xfId="39588"/>
    <cellStyle name="20% - Accent6 10 2 3 2" xfId="2370"/>
    <cellStyle name="20% - Accent6 10 2 3 2 2" xfId="4393"/>
    <cellStyle name="20% - Accent6 10 2 3 2 2 2" xfId="9780"/>
    <cellStyle name="20% - Accent6 10 2 3 2 2 2 2" xfId="29338"/>
    <cellStyle name="20% - Accent6 10 2 3 2 2 2 3" xfId="47153"/>
    <cellStyle name="20% - Accent6 10 2 3 2 2 3" xfId="15899"/>
    <cellStyle name="20% - Accent6 10 2 3 2 2 3 2" xfId="35291"/>
    <cellStyle name="20% - Accent6 10 2 3 2 2 4" xfId="24108"/>
    <cellStyle name="20% - Accent6 10 2 3 2 2 5" xfId="41938"/>
    <cellStyle name="20% - Accent6 10 2 3 2 3" xfId="5705"/>
    <cellStyle name="20% - Accent6 10 2 3 2 3 2" xfId="11066"/>
    <cellStyle name="20% - Accent6 10 2 3 2 3 2 2" xfId="30624"/>
    <cellStyle name="20% - Accent6 10 2 3 2 3 2 3" xfId="48410"/>
    <cellStyle name="20% - Accent6 10 2 3 2 3 3" xfId="17189"/>
    <cellStyle name="20% - Accent6 10 2 3 2 3 3 2" xfId="36548"/>
    <cellStyle name="20% - Accent6 10 2 3 2 3 4" xfId="25365"/>
    <cellStyle name="20% - Accent6 10 2 3 2 3 5" xfId="43195"/>
    <cellStyle name="20% - Accent6 10 2 3 2 4" xfId="8165"/>
    <cellStyle name="20% - Accent6 10 2 3 2 4 2" xfId="27725"/>
    <cellStyle name="20% - Accent6 10 2 3 2 4 3" xfId="45545"/>
    <cellStyle name="20% - Accent6 10 2 3 2 5" xfId="14246"/>
    <cellStyle name="20% - Accent6 10 2 3 2 5 2" xfId="33675"/>
    <cellStyle name="20% - Accent6 10 2 3 2 6" xfId="19522"/>
    <cellStyle name="20% - Accent6 10 2 3 2 6 2" xfId="38846"/>
    <cellStyle name="20% - Accent6 10 2 3 2 7" xfId="22491"/>
    <cellStyle name="20% - Accent6 10 2 3 2 8" xfId="21006"/>
    <cellStyle name="20% - Accent6 10 2 3 2 9" xfId="40330"/>
    <cellStyle name="20% - Accent6 10 2 3 3" xfId="3666"/>
    <cellStyle name="20% - Accent6 10 2 3 3 2" xfId="9053"/>
    <cellStyle name="20% - Accent6 10 2 3 3 2 2" xfId="28611"/>
    <cellStyle name="20% - Accent6 10 2 3 3 2 3" xfId="46427"/>
    <cellStyle name="20% - Accent6 10 2 3 3 3" xfId="15172"/>
    <cellStyle name="20% - Accent6 10 2 3 3 3 2" xfId="34565"/>
    <cellStyle name="20% - Accent6 10 2 3 3 4" xfId="23382"/>
    <cellStyle name="20% - Accent6 10 2 3 3 5" xfId="41212"/>
    <cellStyle name="20% - Accent6 10 2 3 4" xfId="5081"/>
    <cellStyle name="20% - Accent6 10 2 3 4 2" xfId="10448"/>
    <cellStyle name="20% - Accent6 10 2 3 4 2 2" xfId="30006"/>
    <cellStyle name="20% - Accent6 10 2 3 4 2 3" xfId="47819"/>
    <cellStyle name="20% - Accent6 10 2 3 4 3" xfId="16571"/>
    <cellStyle name="20% - Accent6 10 2 3 4 3 2" xfId="35957"/>
    <cellStyle name="20% - Accent6 10 2 3 4 4" xfId="24774"/>
    <cellStyle name="20% - Accent6 10 2 3 4 5" xfId="42604"/>
    <cellStyle name="20% - Accent6 10 2 3 5" xfId="7419"/>
    <cellStyle name="20% - Accent6 10 2 3 5 2" xfId="26979"/>
    <cellStyle name="20% - Accent6 10 2 3 5 3" xfId="44803"/>
    <cellStyle name="20% - Accent6 10 2 3 6" xfId="13500"/>
    <cellStyle name="20% - Accent6 10 2 3 6 2" xfId="32933"/>
    <cellStyle name="20% - Accent6 10 2 3 7" xfId="18780"/>
    <cellStyle name="20% - Accent6 10 2 3 7 2" xfId="38104"/>
    <cellStyle name="20% - Accent6 10 2 3 8" xfId="21748"/>
    <cellStyle name="20% - Accent6 10 2 3 9" xfId="20264"/>
    <cellStyle name="20% - Accent6 10 2 4" xfId="1932"/>
    <cellStyle name="20% - Accent6 10 2 4 10" xfId="39894"/>
    <cellStyle name="20% - Accent6 10 2 4 2" xfId="2677"/>
    <cellStyle name="20% - Accent6 10 2 4 2 2" xfId="4699"/>
    <cellStyle name="20% - Accent6 10 2 4 2 2 2" xfId="10086"/>
    <cellStyle name="20% - Accent6 10 2 4 2 2 2 2" xfId="29644"/>
    <cellStyle name="20% - Accent6 10 2 4 2 2 2 3" xfId="47458"/>
    <cellStyle name="20% - Accent6 10 2 4 2 2 3" xfId="16205"/>
    <cellStyle name="20% - Accent6 10 2 4 2 2 3 2" xfId="35596"/>
    <cellStyle name="20% - Accent6 10 2 4 2 2 4" xfId="24413"/>
    <cellStyle name="20% - Accent6 10 2 4 2 2 5" xfId="42243"/>
    <cellStyle name="20% - Accent6 10 2 4 2 3" xfId="8472"/>
    <cellStyle name="20% - Accent6 10 2 4 2 3 2" xfId="28032"/>
    <cellStyle name="20% - Accent6 10 2 4 2 3 3" xfId="45851"/>
    <cellStyle name="20% - Accent6 10 2 4 2 4" xfId="14553"/>
    <cellStyle name="20% - Accent6 10 2 4 2 4 2" xfId="33981"/>
    <cellStyle name="20% - Accent6 10 2 4 2 5" xfId="19828"/>
    <cellStyle name="20% - Accent6 10 2 4 2 5 2" xfId="39152"/>
    <cellStyle name="20% - Accent6 10 2 4 2 6" xfId="22798"/>
    <cellStyle name="20% - Accent6 10 2 4 2 7" xfId="21312"/>
    <cellStyle name="20% - Accent6 10 2 4 2 8" xfId="40636"/>
    <cellStyle name="20% - Accent6 10 2 4 3" xfId="3969"/>
    <cellStyle name="20% - Accent6 10 2 4 3 2" xfId="9356"/>
    <cellStyle name="20% - Accent6 10 2 4 3 2 2" xfId="28914"/>
    <cellStyle name="20% - Accent6 10 2 4 3 2 3" xfId="46730"/>
    <cellStyle name="20% - Accent6 10 2 4 3 3" xfId="15475"/>
    <cellStyle name="20% - Accent6 10 2 4 3 3 2" xfId="34868"/>
    <cellStyle name="20% - Accent6 10 2 4 3 4" xfId="23685"/>
    <cellStyle name="20% - Accent6 10 2 4 3 5" xfId="41515"/>
    <cellStyle name="20% - Accent6 10 2 4 4" xfId="5515"/>
    <cellStyle name="20% - Accent6 10 2 4 4 2" xfId="10876"/>
    <cellStyle name="20% - Accent6 10 2 4 4 2 2" xfId="30434"/>
    <cellStyle name="20% - Accent6 10 2 4 4 2 3" xfId="48220"/>
    <cellStyle name="20% - Accent6 10 2 4 4 3" xfId="16999"/>
    <cellStyle name="20% - Accent6 10 2 4 4 3 2" xfId="36358"/>
    <cellStyle name="20% - Accent6 10 2 4 4 4" xfId="25175"/>
    <cellStyle name="20% - Accent6 10 2 4 4 5" xfId="43005"/>
    <cellStyle name="20% - Accent6 10 2 4 5" xfId="7727"/>
    <cellStyle name="20% - Accent6 10 2 4 5 2" xfId="27287"/>
    <cellStyle name="20% - Accent6 10 2 4 5 3" xfId="45109"/>
    <cellStyle name="20% - Accent6 10 2 4 6" xfId="13808"/>
    <cellStyle name="20% - Accent6 10 2 4 6 2" xfId="33239"/>
    <cellStyle name="20% - Accent6 10 2 4 7" xfId="19086"/>
    <cellStyle name="20% - Accent6 10 2 4 7 2" xfId="38410"/>
    <cellStyle name="20% - Accent6 10 2 4 8" xfId="22054"/>
    <cellStyle name="20% - Accent6 10 2 4 9" xfId="20570"/>
    <cellStyle name="20% - Accent6 10 2 5" xfId="2078"/>
    <cellStyle name="20% - Accent6 10 2 5 2" xfId="4114"/>
    <cellStyle name="20% - Accent6 10 2 5 2 2" xfId="9501"/>
    <cellStyle name="20% - Accent6 10 2 5 2 2 2" xfId="29059"/>
    <cellStyle name="20% - Accent6 10 2 5 2 2 3" xfId="46875"/>
    <cellStyle name="20% - Accent6 10 2 5 2 3" xfId="15620"/>
    <cellStyle name="20% - Accent6 10 2 5 2 3 2" xfId="35013"/>
    <cellStyle name="20% - Accent6 10 2 5 2 4" xfId="23830"/>
    <cellStyle name="20% - Accent6 10 2 5 2 5" xfId="41660"/>
    <cellStyle name="20% - Accent6 10 2 5 3" xfId="7873"/>
    <cellStyle name="20% - Accent6 10 2 5 3 2" xfId="27433"/>
    <cellStyle name="20% - Accent6 10 2 5 3 3" xfId="45254"/>
    <cellStyle name="20% - Accent6 10 2 5 4" xfId="13954"/>
    <cellStyle name="20% - Accent6 10 2 5 4 2" xfId="33384"/>
    <cellStyle name="20% - Accent6 10 2 5 5" xfId="19231"/>
    <cellStyle name="20% - Accent6 10 2 5 5 2" xfId="38555"/>
    <cellStyle name="20% - Accent6 10 2 5 6" xfId="22199"/>
    <cellStyle name="20% - Accent6 10 2 5 7" xfId="20715"/>
    <cellStyle name="20% - Accent6 10 2 5 8" xfId="40039"/>
    <cellStyle name="20% - Accent6 10 2 6" xfId="3106"/>
    <cellStyle name="20% - Accent6 10 2 6 2" xfId="8686"/>
    <cellStyle name="20% - Accent6 10 2 6 2 2" xfId="28246"/>
    <cellStyle name="20% - Accent6 10 2 6 2 3" xfId="46063"/>
    <cellStyle name="20% - Accent6 10 2 6 3" xfId="14777"/>
    <cellStyle name="20% - Accent6 10 2 6 3 2" xfId="34197"/>
    <cellStyle name="20% - Accent6 10 2 6 4" xfId="23014"/>
    <cellStyle name="20% - Accent6 10 2 6 5" xfId="40848"/>
    <cellStyle name="20% - Accent6 10 2 7" xfId="4874"/>
    <cellStyle name="20% - Accent6 10 2 7 2" xfId="10258"/>
    <cellStyle name="20% - Accent6 10 2 7 2 2" xfId="29816"/>
    <cellStyle name="20% - Accent6 10 2 7 2 3" xfId="47629"/>
    <cellStyle name="20% - Accent6 10 2 7 3" xfId="16380"/>
    <cellStyle name="20% - Accent6 10 2 7 3 2" xfId="35767"/>
    <cellStyle name="20% - Accent6 10 2 7 4" xfId="24584"/>
    <cellStyle name="20% - Accent6 10 2 7 5" xfId="42414"/>
    <cellStyle name="20% - Accent6 10 2 8" xfId="6201"/>
    <cellStyle name="20% - Accent6 10 2 8 2" xfId="11562"/>
    <cellStyle name="20% - Accent6 10 2 8 2 2" xfId="31120"/>
    <cellStyle name="20% - Accent6 10 2 8 2 3" xfId="48905"/>
    <cellStyle name="20% - Accent6 10 2 8 3" xfId="17685"/>
    <cellStyle name="20% - Accent6 10 2 8 3 2" xfId="37043"/>
    <cellStyle name="20% - Accent6 10 2 8 4" xfId="25860"/>
    <cellStyle name="20% - Accent6 10 2 8 5" xfId="43690"/>
    <cellStyle name="20% - Accent6 10 2 9" xfId="6605"/>
    <cellStyle name="20% - Accent6 10 2 9 2" xfId="11966"/>
    <cellStyle name="20% - Accent6 10 2 9 2 2" xfId="31524"/>
    <cellStyle name="20% - Accent6 10 2 9 2 3" xfId="49309"/>
    <cellStyle name="20% - Accent6 10 2 9 3" xfId="18089"/>
    <cellStyle name="20% - Accent6 10 2 9 3 2" xfId="37447"/>
    <cellStyle name="20% - Accent6 10 2 9 4" xfId="26264"/>
    <cellStyle name="20% - Accent6 10 2 9 5" xfId="44094"/>
    <cellStyle name="20% - Accent6 10 3" xfId="1413"/>
    <cellStyle name="20% - Accent6 10 3 10" xfId="13292"/>
    <cellStyle name="20% - Accent6 10 3 10 2" xfId="32729"/>
    <cellStyle name="20% - Accent6 10 3 11" xfId="18574"/>
    <cellStyle name="20% - Accent6 10 3 11 2" xfId="37900"/>
    <cellStyle name="20% - Accent6 10 3 12" xfId="21544"/>
    <cellStyle name="20% - Accent6 10 3 13" xfId="20060"/>
    <cellStyle name="20% - Accent6 10 3 14" xfId="39384"/>
    <cellStyle name="20% - Accent6 10 3 2" xfId="1711"/>
    <cellStyle name="20% - Accent6 10 3 2 10" xfId="39675"/>
    <cellStyle name="20% - Accent6 10 3 2 2" xfId="2457"/>
    <cellStyle name="20% - Accent6 10 3 2 2 2" xfId="4480"/>
    <cellStyle name="20% - Accent6 10 3 2 2 2 2" xfId="9867"/>
    <cellStyle name="20% - Accent6 10 3 2 2 2 2 2" xfId="29425"/>
    <cellStyle name="20% - Accent6 10 3 2 2 2 2 3" xfId="47240"/>
    <cellStyle name="20% - Accent6 10 3 2 2 2 3" xfId="15986"/>
    <cellStyle name="20% - Accent6 10 3 2 2 2 3 2" xfId="35378"/>
    <cellStyle name="20% - Accent6 10 3 2 2 2 4" xfId="24195"/>
    <cellStyle name="20% - Accent6 10 3 2 2 2 5" xfId="42025"/>
    <cellStyle name="20% - Accent6 10 3 2 2 3" xfId="8252"/>
    <cellStyle name="20% - Accent6 10 3 2 2 3 2" xfId="27812"/>
    <cellStyle name="20% - Accent6 10 3 2 2 3 3" xfId="45632"/>
    <cellStyle name="20% - Accent6 10 3 2 2 4" xfId="14333"/>
    <cellStyle name="20% - Accent6 10 3 2 2 4 2" xfId="33762"/>
    <cellStyle name="20% - Accent6 10 3 2 2 5" xfId="19609"/>
    <cellStyle name="20% - Accent6 10 3 2 2 5 2" xfId="38933"/>
    <cellStyle name="20% - Accent6 10 3 2 2 6" xfId="22578"/>
    <cellStyle name="20% - Accent6 10 3 2 2 7" xfId="21093"/>
    <cellStyle name="20% - Accent6 10 3 2 2 8" xfId="40417"/>
    <cellStyle name="20% - Accent6 10 3 2 3" xfId="3751"/>
    <cellStyle name="20% - Accent6 10 3 2 3 2" xfId="9138"/>
    <cellStyle name="20% - Accent6 10 3 2 3 2 2" xfId="28696"/>
    <cellStyle name="20% - Accent6 10 3 2 3 2 3" xfId="46512"/>
    <cellStyle name="20% - Accent6 10 3 2 3 3" xfId="15257"/>
    <cellStyle name="20% - Accent6 10 3 2 3 3 2" xfId="34650"/>
    <cellStyle name="20% - Accent6 10 3 2 3 4" xfId="23467"/>
    <cellStyle name="20% - Accent6 10 3 2 3 5" xfId="41297"/>
    <cellStyle name="20% - Accent6 10 3 2 4" xfId="5859"/>
    <cellStyle name="20% - Accent6 10 3 2 4 2" xfId="11220"/>
    <cellStyle name="20% - Accent6 10 3 2 4 2 2" xfId="30778"/>
    <cellStyle name="20% - Accent6 10 3 2 4 2 3" xfId="48564"/>
    <cellStyle name="20% - Accent6 10 3 2 4 3" xfId="17343"/>
    <cellStyle name="20% - Accent6 10 3 2 4 3 2" xfId="36702"/>
    <cellStyle name="20% - Accent6 10 3 2 4 4" xfId="25519"/>
    <cellStyle name="20% - Accent6 10 3 2 4 5" xfId="43349"/>
    <cellStyle name="20% - Accent6 10 3 2 5" xfId="7506"/>
    <cellStyle name="20% - Accent6 10 3 2 5 2" xfId="27066"/>
    <cellStyle name="20% - Accent6 10 3 2 5 3" xfId="44890"/>
    <cellStyle name="20% - Accent6 10 3 2 6" xfId="13587"/>
    <cellStyle name="20% - Accent6 10 3 2 6 2" xfId="33020"/>
    <cellStyle name="20% - Accent6 10 3 2 7" xfId="18867"/>
    <cellStyle name="20% - Accent6 10 3 2 7 2" xfId="38191"/>
    <cellStyle name="20% - Accent6 10 3 2 8" xfId="21835"/>
    <cellStyle name="20% - Accent6 10 3 2 9" xfId="20351"/>
    <cellStyle name="20% - Accent6 10 3 3" xfId="2165"/>
    <cellStyle name="20% - Accent6 10 3 3 2" xfId="4201"/>
    <cellStyle name="20% - Accent6 10 3 3 2 2" xfId="9588"/>
    <cellStyle name="20% - Accent6 10 3 3 2 2 2" xfId="29146"/>
    <cellStyle name="20% - Accent6 10 3 3 2 2 3" xfId="46962"/>
    <cellStyle name="20% - Accent6 10 3 3 2 3" xfId="15707"/>
    <cellStyle name="20% - Accent6 10 3 3 2 3 2" xfId="35100"/>
    <cellStyle name="20% - Accent6 10 3 3 2 4" xfId="23917"/>
    <cellStyle name="20% - Accent6 10 3 3 2 5" xfId="41747"/>
    <cellStyle name="20% - Accent6 10 3 3 3" xfId="7960"/>
    <cellStyle name="20% - Accent6 10 3 3 3 2" xfId="27520"/>
    <cellStyle name="20% - Accent6 10 3 3 3 3" xfId="45341"/>
    <cellStyle name="20% - Accent6 10 3 3 4" xfId="14041"/>
    <cellStyle name="20% - Accent6 10 3 3 4 2" xfId="33471"/>
    <cellStyle name="20% - Accent6 10 3 3 5" xfId="19318"/>
    <cellStyle name="20% - Accent6 10 3 3 5 2" xfId="38642"/>
    <cellStyle name="20% - Accent6 10 3 3 6" xfId="22286"/>
    <cellStyle name="20% - Accent6 10 3 3 7" xfId="20802"/>
    <cellStyle name="20% - Accent6 10 3 3 8" xfId="40126"/>
    <cellStyle name="20% - Accent6 10 3 4" xfId="3603"/>
    <cellStyle name="20% - Accent6 10 3 4 2" xfId="8990"/>
    <cellStyle name="20% - Accent6 10 3 4 2 2" xfId="28548"/>
    <cellStyle name="20% - Accent6 10 3 4 2 3" xfId="46364"/>
    <cellStyle name="20% - Accent6 10 3 4 3" xfId="15109"/>
    <cellStyle name="20% - Accent6 10 3 4 3 2" xfId="34502"/>
    <cellStyle name="20% - Accent6 10 3 4 4" xfId="23319"/>
    <cellStyle name="20% - Accent6 10 3 4 5" xfId="41149"/>
    <cellStyle name="20% - Accent6 10 3 5" xfId="3198"/>
    <cellStyle name="20% - Accent6 10 3 6" xfId="5250"/>
    <cellStyle name="20% - Accent6 10 3 6 2" xfId="10616"/>
    <cellStyle name="20% - Accent6 10 3 6 2 2" xfId="30174"/>
    <cellStyle name="20% - Accent6 10 3 6 2 3" xfId="47973"/>
    <cellStyle name="20% - Accent6 10 3 6 3" xfId="16739"/>
    <cellStyle name="20% - Accent6 10 3 6 3 2" xfId="36111"/>
    <cellStyle name="20% - Accent6 10 3 6 4" xfId="24928"/>
    <cellStyle name="20% - Accent6 10 3 6 5" xfId="42758"/>
    <cellStyle name="20% - Accent6 10 3 7" xfId="7214"/>
    <cellStyle name="20% - Accent6 10 3 7 2" xfId="26774"/>
    <cellStyle name="20% - Accent6 10 3 7 3" xfId="44599"/>
    <cellStyle name="20% - Accent6 10 3 8" xfId="12434"/>
    <cellStyle name="20% - Accent6 10 3 8 2" xfId="31991"/>
    <cellStyle name="20% - Accent6 10 3 8 3" xfId="49775"/>
    <cellStyle name="20% - Accent6 10 3 9" xfId="12790"/>
    <cellStyle name="20% - Accent6 10 3 9 2" xfId="32346"/>
    <cellStyle name="20% - Accent6 10 3 9 3" xfId="50085"/>
    <cellStyle name="20% - Accent6 10 4" xfId="1566"/>
    <cellStyle name="20% - Accent6 10 4 10" xfId="21690"/>
    <cellStyle name="20% - Accent6 10 4 11" xfId="20206"/>
    <cellStyle name="20% - Accent6 10 4 12" xfId="39530"/>
    <cellStyle name="20% - Accent6 10 4 2" xfId="2312"/>
    <cellStyle name="20% - Accent6 10 4 2 10" xfId="20948"/>
    <cellStyle name="20% - Accent6 10 4 2 11" xfId="40272"/>
    <cellStyle name="20% - Accent6 10 4 2 2" xfId="3339"/>
    <cellStyle name="20% - Accent6 10 4 2 2 2" xfId="8831"/>
    <cellStyle name="20% - Accent6 10 4 2 2 2 2" xfId="28391"/>
    <cellStyle name="20% - Accent6 10 4 2 2 2 3" xfId="46208"/>
    <cellStyle name="20% - Accent6 10 4 2 2 3" xfId="14933"/>
    <cellStyle name="20% - Accent6 10 4 2 2 3 2" xfId="34346"/>
    <cellStyle name="20% - Accent6 10 4 2 2 4" xfId="23163"/>
    <cellStyle name="20% - Accent6 10 4 2 2 5" xfId="40993"/>
    <cellStyle name="20% - Accent6 10 4 2 3" xfId="5647"/>
    <cellStyle name="20% - Accent6 10 4 2 3 2" xfId="11008"/>
    <cellStyle name="20% - Accent6 10 4 2 3 2 2" xfId="30566"/>
    <cellStyle name="20% - Accent6 10 4 2 3 2 3" xfId="48352"/>
    <cellStyle name="20% - Accent6 10 4 2 3 3" xfId="17131"/>
    <cellStyle name="20% - Accent6 10 4 2 3 3 2" xfId="36490"/>
    <cellStyle name="20% - Accent6 10 4 2 3 4" xfId="25307"/>
    <cellStyle name="20% - Accent6 10 4 2 3 5" xfId="43137"/>
    <cellStyle name="20% - Accent6 10 4 2 4" xfId="6346"/>
    <cellStyle name="20% - Accent6 10 4 2 4 2" xfId="11707"/>
    <cellStyle name="20% - Accent6 10 4 2 4 2 2" xfId="31265"/>
    <cellStyle name="20% - Accent6 10 4 2 4 2 3" xfId="49050"/>
    <cellStyle name="20% - Accent6 10 4 2 4 3" xfId="17830"/>
    <cellStyle name="20% - Accent6 10 4 2 4 3 2" xfId="37188"/>
    <cellStyle name="20% - Accent6 10 4 2 4 4" xfId="26005"/>
    <cellStyle name="20% - Accent6 10 4 2 4 5" xfId="43835"/>
    <cellStyle name="20% - Accent6 10 4 2 5" xfId="6750"/>
    <cellStyle name="20% - Accent6 10 4 2 5 2" xfId="12111"/>
    <cellStyle name="20% - Accent6 10 4 2 5 2 2" xfId="31669"/>
    <cellStyle name="20% - Accent6 10 4 2 5 2 3" xfId="49454"/>
    <cellStyle name="20% - Accent6 10 4 2 5 3" xfId="18234"/>
    <cellStyle name="20% - Accent6 10 4 2 5 3 2" xfId="37592"/>
    <cellStyle name="20% - Accent6 10 4 2 5 4" xfId="26409"/>
    <cellStyle name="20% - Accent6 10 4 2 5 5" xfId="44239"/>
    <cellStyle name="20% - Accent6 10 4 2 6" xfId="8107"/>
    <cellStyle name="20% - Accent6 10 4 2 6 2" xfId="27667"/>
    <cellStyle name="20% - Accent6 10 4 2 6 3" xfId="45487"/>
    <cellStyle name="20% - Accent6 10 4 2 7" xfId="14188"/>
    <cellStyle name="20% - Accent6 10 4 2 7 2" xfId="33617"/>
    <cellStyle name="20% - Accent6 10 4 2 8" xfId="19464"/>
    <cellStyle name="20% - Accent6 10 4 2 8 2" xfId="38788"/>
    <cellStyle name="20% - Accent6 10 4 2 9" xfId="22433"/>
    <cellStyle name="20% - Accent6 10 4 3" xfId="3005"/>
    <cellStyle name="20% - Accent6 10 4 3 2" xfId="8628"/>
    <cellStyle name="20% - Accent6 10 4 3 2 2" xfId="28188"/>
    <cellStyle name="20% - Accent6 10 4 3 2 3" xfId="46005"/>
    <cellStyle name="20% - Accent6 10 4 3 3" xfId="14719"/>
    <cellStyle name="20% - Accent6 10 4 3 3 2" xfId="34139"/>
    <cellStyle name="20% - Accent6 10 4 3 4" xfId="22956"/>
    <cellStyle name="20% - Accent6 10 4 3 5" xfId="40790"/>
    <cellStyle name="20% - Accent6 10 4 4" xfId="5023"/>
    <cellStyle name="20% - Accent6 10 4 4 2" xfId="10390"/>
    <cellStyle name="20% - Accent6 10 4 4 2 2" xfId="29948"/>
    <cellStyle name="20% - Accent6 10 4 4 2 3" xfId="47761"/>
    <cellStyle name="20% - Accent6 10 4 4 3" xfId="16513"/>
    <cellStyle name="20% - Accent6 10 4 4 3 2" xfId="35899"/>
    <cellStyle name="20% - Accent6 10 4 4 4" xfId="24716"/>
    <cellStyle name="20% - Accent6 10 4 4 5" xfId="42546"/>
    <cellStyle name="20% - Accent6 10 4 5" xfId="6143"/>
    <cellStyle name="20% - Accent6 10 4 5 2" xfId="11504"/>
    <cellStyle name="20% - Accent6 10 4 5 2 2" xfId="31062"/>
    <cellStyle name="20% - Accent6 10 4 5 2 3" xfId="48847"/>
    <cellStyle name="20% - Accent6 10 4 5 3" xfId="17627"/>
    <cellStyle name="20% - Accent6 10 4 5 3 2" xfId="36985"/>
    <cellStyle name="20% - Accent6 10 4 5 4" xfId="25802"/>
    <cellStyle name="20% - Accent6 10 4 5 5" xfId="43632"/>
    <cellStyle name="20% - Accent6 10 4 6" xfId="6547"/>
    <cellStyle name="20% - Accent6 10 4 6 2" xfId="11908"/>
    <cellStyle name="20% - Accent6 10 4 6 2 2" xfId="31466"/>
    <cellStyle name="20% - Accent6 10 4 6 2 3" xfId="49251"/>
    <cellStyle name="20% - Accent6 10 4 6 3" xfId="18031"/>
    <cellStyle name="20% - Accent6 10 4 6 3 2" xfId="37389"/>
    <cellStyle name="20% - Accent6 10 4 6 4" xfId="26206"/>
    <cellStyle name="20% - Accent6 10 4 6 5" xfId="44036"/>
    <cellStyle name="20% - Accent6 10 4 7" xfId="7361"/>
    <cellStyle name="20% - Accent6 10 4 7 2" xfId="26921"/>
    <cellStyle name="20% - Accent6 10 4 7 3" xfId="44745"/>
    <cellStyle name="20% - Accent6 10 4 8" xfId="13442"/>
    <cellStyle name="20% - Accent6 10 4 8 2" xfId="32875"/>
    <cellStyle name="20% - Accent6 10 4 9" xfId="18722"/>
    <cellStyle name="20% - Accent6 10 4 9 2" xfId="38046"/>
    <cellStyle name="20% - Accent6 10 5" xfId="1873"/>
    <cellStyle name="20% - Accent6 10 5 10" xfId="39836"/>
    <cellStyle name="20% - Accent6 10 5 2" xfId="2619"/>
    <cellStyle name="20% - Accent6 10 5 2 2" xfId="4641"/>
    <cellStyle name="20% - Accent6 10 5 2 2 2" xfId="10028"/>
    <cellStyle name="20% - Accent6 10 5 2 2 2 2" xfId="29586"/>
    <cellStyle name="20% - Accent6 10 5 2 2 2 3" xfId="47400"/>
    <cellStyle name="20% - Accent6 10 5 2 2 3" xfId="16147"/>
    <cellStyle name="20% - Accent6 10 5 2 2 3 2" xfId="35538"/>
    <cellStyle name="20% - Accent6 10 5 2 2 4" xfId="24355"/>
    <cellStyle name="20% - Accent6 10 5 2 2 5" xfId="42185"/>
    <cellStyle name="20% - Accent6 10 5 2 3" xfId="8414"/>
    <cellStyle name="20% - Accent6 10 5 2 3 2" xfId="27974"/>
    <cellStyle name="20% - Accent6 10 5 2 3 3" xfId="45793"/>
    <cellStyle name="20% - Accent6 10 5 2 4" xfId="14495"/>
    <cellStyle name="20% - Accent6 10 5 2 4 2" xfId="33923"/>
    <cellStyle name="20% - Accent6 10 5 2 5" xfId="19770"/>
    <cellStyle name="20% - Accent6 10 5 2 5 2" xfId="39094"/>
    <cellStyle name="20% - Accent6 10 5 2 6" xfId="22740"/>
    <cellStyle name="20% - Accent6 10 5 2 7" xfId="21254"/>
    <cellStyle name="20% - Accent6 10 5 2 8" xfId="40578"/>
    <cellStyle name="20% - Accent6 10 5 3" xfId="3911"/>
    <cellStyle name="20% - Accent6 10 5 3 2" xfId="9298"/>
    <cellStyle name="20% - Accent6 10 5 3 2 2" xfId="28856"/>
    <cellStyle name="20% - Accent6 10 5 3 2 3" xfId="46672"/>
    <cellStyle name="20% - Accent6 10 5 3 3" xfId="15417"/>
    <cellStyle name="20% - Accent6 10 5 3 3 2" xfId="34810"/>
    <cellStyle name="20% - Accent6 10 5 3 4" xfId="23627"/>
    <cellStyle name="20% - Accent6 10 5 3 5" xfId="41457"/>
    <cellStyle name="20% - Accent6 10 5 4" xfId="5457"/>
    <cellStyle name="20% - Accent6 10 5 4 2" xfId="10818"/>
    <cellStyle name="20% - Accent6 10 5 4 2 2" xfId="30376"/>
    <cellStyle name="20% - Accent6 10 5 4 2 3" xfId="48162"/>
    <cellStyle name="20% - Accent6 10 5 4 3" xfId="16941"/>
    <cellStyle name="20% - Accent6 10 5 4 3 2" xfId="36300"/>
    <cellStyle name="20% - Accent6 10 5 4 4" xfId="25117"/>
    <cellStyle name="20% - Accent6 10 5 4 5" xfId="42947"/>
    <cellStyle name="20% - Accent6 10 5 5" xfId="7668"/>
    <cellStyle name="20% - Accent6 10 5 5 2" xfId="27228"/>
    <cellStyle name="20% - Accent6 10 5 5 3" xfId="45051"/>
    <cellStyle name="20% - Accent6 10 5 6" xfId="13749"/>
    <cellStyle name="20% - Accent6 10 5 6 2" xfId="33181"/>
    <cellStyle name="20% - Accent6 10 5 7" xfId="19028"/>
    <cellStyle name="20% - Accent6 10 5 7 2" xfId="38352"/>
    <cellStyle name="20% - Accent6 10 5 8" xfId="21996"/>
    <cellStyle name="20% - Accent6 10 5 9" xfId="20512"/>
    <cellStyle name="20% - Accent6 10 6" xfId="2020"/>
    <cellStyle name="20% - Accent6 10 6 2" xfId="4056"/>
    <cellStyle name="20% - Accent6 10 6 2 2" xfId="9443"/>
    <cellStyle name="20% - Accent6 10 6 2 2 2" xfId="29001"/>
    <cellStyle name="20% - Accent6 10 6 2 2 3" xfId="46817"/>
    <cellStyle name="20% - Accent6 10 6 2 3" xfId="15562"/>
    <cellStyle name="20% - Accent6 10 6 2 3 2" xfId="34955"/>
    <cellStyle name="20% - Accent6 10 6 2 4" xfId="23772"/>
    <cellStyle name="20% - Accent6 10 6 2 5" xfId="41602"/>
    <cellStyle name="20% - Accent6 10 6 3" xfId="7815"/>
    <cellStyle name="20% - Accent6 10 6 3 2" xfId="27375"/>
    <cellStyle name="20% - Accent6 10 6 3 3" xfId="45196"/>
    <cellStyle name="20% - Accent6 10 6 4" xfId="13896"/>
    <cellStyle name="20% - Accent6 10 6 4 2" xfId="33326"/>
    <cellStyle name="20% - Accent6 10 6 5" xfId="19173"/>
    <cellStyle name="20% - Accent6 10 6 5 2" xfId="38497"/>
    <cellStyle name="20% - Accent6 10 6 6" xfId="22141"/>
    <cellStyle name="20% - Accent6 10 6 7" xfId="20657"/>
    <cellStyle name="20% - Accent6 10 6 8" xfId="39981"/>
    <cellStyle name="20% - Accent6 10 7" xfId="2857"/>
    <cellStyle name="20% - Accent6 10 8" xfId="4814"/>
    <cellStyle name="20% - Accent6 10 8 2" xfId="10198"/>
    <cellStyle name="20% - Accent6 10 8 2 2" xfId="29756"/>
    <cellStyle name="20% - Accent6 10 8 2 3" xfId="47570"/>
    <cellStyle name="20% - Accent6 10 8 3" xfId="16320"/>
    <cellStyle name="20% - Accent6 10 8 3 2" xfId="35708"/>
    <cellStyle name="20% - Accent6 10 8 4" xfId="24525"/>
    <cellStyle name="20% - Accent6 10 8 5" xfId="42355"/>
    <cellStyle name="20% - Accent6 10 9" xfId="7068"/>
    <cellStyle name="20% - Accent6 10 9 2" xfId="26629"/>
    <cellStyle name="20% - Accent6 10 9 3" xfId="44454"/>
    <cellStyle name="20% - Accent6 11" xfId="1147"/>
    <cellStyle name="20% - Accent6 11 10" xfId="6576"/>
    <cellStyle name="20% - Accent6 11 10 2" xfId="11937"/>
    <cellStyle name="20% - Accent6 11 10 2 2" xfId="31495"/>
    <cellStyle name="20% - Accent6 11 10 2 3" xfId="49280"/>
    <cellStyle name="20% - Accent6 11 10 3" xfId="18060"/>
    <cellStyle name="20% - Accent6 11 10 3 2" xfId="37418"/>
    <cellStyle name="20% - Accent6 11 10 4" xfId="26235"/>
    <cellStyle name="20% - Accent6 11 10 5" xfId="44065"/>
    <cellStyle name="20% - Accent6 11 11" xfId="7098"/>
    <cellStyle name="20% - Accent6 11 11 2" xfId="26658"/>
    <cellStyle name="20% - Accent6 11 11 3" xfId="44483"/>
    <cellStyle name="20% - Accent6 11 12" xfId="12305"/>
    <cellStyle name="20% - Accent6 11 12 2" xfId="31863"/>
    <cellStyle name="20% - Accent6 11 12 3" xfId="49648"/>
    <cellStyle name="20% - Accent6 11 13" xfId="12658"/>
    <cellStyle name="20% - Accent6 11 13 2" xfId="32215"/>
    <cellStyle name="20% - Accent6 11 13 3" xfId="49958"/>
    <cellStyle name="20% - Accent6 11 14" xfId="13109"/>
    <cellStyle name="20% - Accent6 11 14 2" xfId="32611"/>
    <cellStyle name="20% - Accent6 11 15" xfId="18426"/>
    <cellStyle name="20% - Accent6 11 15 2" xfId="37784"/>
    <cellStyle name="20% - Accent6 11 16" xfId="21428"/>
    <cellStyle name="20% - Accent6 11 17" xfId="19944"/>
    <cellStyle name="20% - Accent6 11 18" xfId="39268"/>
    <cellStyle name="20% - Accent6 11 2" xfId="1251"/>
    <cellStyle name="20% - Accent6 11 2 10" xfId="7156"/>
    <cellStyle name="20% - Accent6 11 2 10 2" xfId="26716"/>
    <cellStyle name="20% - Accent6 11 2 10 3" xfId="44541"/>
    <cellStyle name="20% - Accent6 11 2 11" xfId="12364"/>
    <cellStyle name="20% - Accent6 11 2 11 2" xfId="31922"/>
    <cellStyle name="20% - Accent6 11 2 11 3" xfId="49706"/>
    <cellStyle name="20% - Accent6 11 2 12" xfId="12719"/>
    <cellStyle name="20% - Accent6 11 2 12 2" xfId="32275"/>
    <cellStyle name="20% - Accent6 11 2 12 3" xfId="50016"/>
    <cellStyle name="20% - Accent6 11 2 13" xfId="13172"/>
    <cellStyle name="20% - Accent6 11 2 13 2" xfId="32671"/>
    <cellStyle name="20% - Accent6 11 2 14" xfId="18484"/>
    <cellStyle name="20% - Accent6 11 2 14 2" xfId="37842"/>
    <cellStyle name="20% - Accent6 11 2 15" xfId="21486"/>
    <cellStyle name="20% - Accent6 11 2 16" xfId="20002"/>
    <cellStyle name="20% - Accent6 11 2 17" xfId="39326"/>
    <cellStyle name="20% - Accent6 11 2 2" xfId="1506"/>
    <cellStyle name="20% - Accent6 11 2 2 10" xfId="12877"/>
    <cellStyle name="20% - Accent6 11 2 2 10 2" xfId="32433"/>
    <cellStyle name="20% - Accent6 11 2 2 10 3" xfId="50172"/>
    <cellStyle name="20% - Accent6 11 2 2 11" xfId="13383"/>
    <cellStyle name="20% - Accent6 11 2 2 11 2" xfId="32816"/>
    <cellStyle name="20% - Accent6 11 2 2 12" xfId="18663"/>
    <cellStyle name="20% - Accent6 11 2 2 12 2" xfId="37987"/>
    <cellStyle name="20% - Accent6 11 2 2 13" xfId="21631"/>
    <cellStyle name="20% - Accent6 11 2 2 14" xfId="20147"/>
    <cellStyle name="20% - Accent6 11 2 2 15" xfId="39471"/>
    <cellStyle name="20% - Accent6 11 2 2 2" xfId="1799"/>
    <cellStyle name="20% - Accent6 11 2 2 2 10" xfId="39762"/>
    <cellStyle name="20% - Accent6 11 2 2 2 2" xfId="2545"/>
    <cellStyle name="20% - Accent6 11 2 2 2 2 2" xfId="4568"/>
    <cellStyle name="20% - Accent6 11 2 2 2 2 2 2" xfId="9955"/>
    <cellStyle name="20% - Accent6 11 2 2 2 2 2 2 2" xfId="29513"/>
    <cellStyle name="20% - Accent6 11 2 2 2 2 2 2 3" xfId="47327"/>
    <cellStyle name="20% - Accent6 11 2 2 2 2 2 3" xfId="16074"/>
    <cellStyle name="20% - Accent6 11 2 2 2 2 2 3 2" xfId="35465"/>
    <cellStyle name="20% - Accent6 11 2 2 2 2 2 4" xfId="24282"/>
    <cellStyle name="20% - Accent6 11 2 2 2 2 2 5" xfId="42112"/>
    <cellStyle name="20% - Accent6 11 2 2 2 2 3" xfId="8340"/>
    <cellStyle name="20% - Accent6 11 2 2 2 2 3 2" xfId="27900"/>
    <cellStyle name="20% - Accent6 11 2 2 2 2 3 3" xfId="45719"/>
    <cellStyle name="20% - Accent6 11 2 2 2 2 4" xfId="14421"/>
    <cellStyle name="20% - Accent6 11 2 2 2 2 4 2" xfId="33849"/>
    <cellStyle name="20% - Accent6 11 2 2 2 2 5" xfId="19696"/>
    <cellStyle name="20% - Accent6 11 2 2 2 2 5 2" xfId="39020"/>
    <cellStyle name="20% - Accent6 11 2 2 2 2 6" xfId="22666"/>
    <cellStyle name="20% - Accent6 11 2 2 2 2 7" xfId="21180"/>
    <cellStyle name="20% - Accent6 11 2 2 2 2 8" xfId="40504"/>
    <cellStyle name="20% - Accent6 11 2 2 2 3" xfId="3838"/>
    <cellStyle name="20% - Accent6 11 2 2 2 3 2" xfId="9225"/>
    <cellStyle name="20% - Accent6 11 2 2 2 3 2 2" xfId="28783"/>
    <cellStyle name="20% - Accent6 11 2 2 2 3 2 3" xfId="46599"/>
    <cellStyle name="20% - Accent6 11 2 2 2 3 3" xfId="15344"/>
    <cellStyle name="20% - Accent6 11 2 2 2 3 3 2" xfId="34737"/>
    <cellStyle name="20% - Accent6 11 2 2 2 3 4" xfId="23554"/>
    <cellStyle name="20% - Accent6 11 2 2 2 3 5" xfId="41384"/>
    <cellStyle name="20% - Accent6 11 2 2 2 4" xfId="5946"/>
    <cellStyle name="20% - Accent6 11 2 2 2 4 2" xfId="11307"/>
    <cellStyle name="20% - Accent6 11 2 2 2 4 2 2" xfId="30865"/>
    <cellStyle name="20% - Accent6 11 2 2 2 4 2 3" xfId="48651"/>
    <cellStyle name="20% - Accent6 11 2 2 2 4 3" xfId="17430"/>
    <cellStyle name="20% - Accent6 11 2 2 2 4 3 2" xfId="36789"/>
    <cellStyle name="20% - Accent6 11 2 2 2 4 4" xfId="25606"/>
    <cellStyle name="20% - Accent6 11 2 2 2 4 5" xfId="43436"/>
    <cellStyle name="20% - Accent6 11 2 2 2 5" xfId="7594"/>
    <cellStyle name="20% - Accent6 11 2 2 2 5 2" xfId="27154"/>
    <cellStyle name="20% - Accent6 11 2 2 2 5 3" xfId="44977"/>
    <cellStyle name="20% - Accent6 11 2 2 2 6" xfId="13675"/>
    <cellStyle name="20% - Accent6 11 2 2 2 6 2" xfId="33107"/>
    <cellStyle name="20% - Accent6 11 2 2 2 7" xfId="18954"/>
    <cellStyle name="20% - Accent6 11 2 2 2 7 2" xfId="38278"/>
    <cellStyle name="20% - Accent6 11 2 2 2 8" xfId="21922"/>
    <cellStyle name="20% - Accent6 11 2 2 2 9" xfId="20438"/>
    <cellStyle name="20% - Accent6 11 2 2 3" xfId="2253"/>
    <cellStyle name="20% - Accent6 11 2 2 3 2" xfId="4289"/>
    <cellStyle name="20% - Accent6 11 2 2 3 2 2" xfId="9676"/>
    <cellStyle name="20% - Accent6 11 2 2 3 2 2 2" xfId="29234"/>
    <cellStyle name="20% - Accent6 11 2 2 3 2 2 3" xfId="47049"/>
    <cellStyle name="20% - Accent6 11 2 2 3 2 3" xfId="15795"/>
    <cellStyle name="20% - Accent6 11 2 2 3 2 3 2" xfId="35187"/>
    <cellStyle name="20% - Accent6 11 2 2 3 2 4" xfId="24004"/>
    <cellStyle name="20% - Accent6 11 2 2 3 2 5" xfId="41834"/>
    <cellStyle name="20% - Accent6 11 2 2 3 3" xfId="8048"/>
    <cellStyle name="20% - Accent6 11 2 2 3 3 2" xfId="27608"/>
    <cellStyle name="20% - Accent6 11 2 2 3 3 3" xfId="45428"/>
    <cellStyle name="20% - Accent6 11 2 2 3 4" xfId="14129"/>
    <cellStyle name="20% - Accent6 11 2 2 3 4 2" xfId="33558"/>
    <cellStyle name="20% - Accent6 11 2 2 3 5" xfId="19405"/>
    <cellStyle name="20% - Accent6 11 2 2 3 5 2" xfId="38729"/>
    <cellStyle name="20% - Accent6 11 2 2 3 6" xfId="22374"/>
    <cellStyle name="20% - Accent6 11 2 2 3 7" xfId="20889"/>
    <cellStyle name="20% - Accent6 11 2 2 3 8" xfId="40213"/>
    <cellStyle name="20% - Accent6 11 2 2 4" xfId="3426"/>
    <cellStyle name="20% - Accent6 11 2 2 4 2" xfId="8918"/>
    <cellStyle name="20% - Accent6 11 2 2 4 2 2" xfId="28478"/>
    <cellStyle name="20% - Accent6 11 2 2 4 2 3" xfId="46295"/>
    <cellStyle name="20% - Accent6 11 2 2 4 3" xfId="15020"/>
    <cellStyle name="20% - Accent6 11 2 2 4 3 2" xfId="34433"/>
    <cellStyle name="20% - Accent6 11 2 2 4 4" xfId="23250"/>
    <cellStyle name="20% - Accent6 11 2 2 4 5" xfId="41080"/>
    <cellStyle name="20% - Accent6 11 2 2 5" xfId="5337"/>
    <cellStyle name="20% - Accent6 11 2 2 5 2" xfId="10703"/>
    <cellStyle name="20% - Accent6 11 2 2 5 2 2" xfId="30261"/>
    <cellStyle name="20% - Accent6 11 2 2 5 2 3" xfId="48060"/>
    <cellStyle name="20% - Accent6 11 2 2 5 3" xfId="16826"/>
    <cellStyle name="20% - Accent6 11 2 2 5 3 2" xfId="36198"/>
    <cellStyle name="20% - Accent6 11 2 2 5 4" xfId="25015"/>
    <cellStyle name="20% - Accent6 11 2 2 5 5" xfId="42845"/>
    <cellStyle name="20% - Accent6 11 2 2 6" xfId="6433"/>
    <cellStyle name="20% - Accent6 11 2 2 6 2" xfId="11794"/>
    <cellStyle name="20% - Accent6 11 2 2 6 2 2" xfId="31352"/>
    <cellStyle name="20% - Accent6 11 2 2 6 2 3" xfId="49137"/>
    <cellStyle name="20% - Accent6 11 2 2 6 3" xfId="17917"/>
    <cellStyle name="20% - Accent6 11 2 2 6 3 2" xfId="37275"/>
    <cellStyle name="20% - Accent6 11 2 2 6 4" xfId="26092"/>
    <cellStyle name="20% - Accent6 11 2 2 6 5" xfId="43922"/>
    <cellStyle name="20% - Accent6 11 2 2 7" xfId="6837"/>
    <cellStyle name="20% - Accent6 11 2 2 7 2" xfId="12198"/>
    <cellStyle name="20% - Accent6 11 2 2 7 2 2" xfId="31756"/>
    <cellStyle name="20% - Accent6 11 2 2 7 2 3" xfId="49541"/>
    <cellStyle name="20% - Accent6 11 2 2 7 3" xfId="18321"/>
    <cellStyle name="20% - Accent6 11 2 2 7 3 2" xfId="37679"/>
    <cellStyle name="20% - Accent6 11 2 2 7 4" xfId="26496"/>
    <cellStyle name="20% - Accent6 11 2 2 7 5" xfId="44326"/>
    <cellStyle name="20% - Accent6 11 2 2 8" xfId="7302"/>
    <cellStyle name="20% - Accent6 11 2 2 8 2" xfId="26862"/>
    <cellStyle name="20% - Accent6 11 2 2 8 3" xfId="44686"/>
    <cellStyle name="20% - Accent6 11 2 2 9" xfId="12521"/>
    <cellStyle name="20% - Accent6 11 2 2 9 2" xfId="32078"/>
    <cellStyle name="20% - Accent6 11 2 2 9 3" xfId="49862"/>
    <cellStyle name="20% - Accent6 11 2 3" xfId="1653"/>
    <cellStyle name="20% - Accent6 11 2 3 10" xfId="39617"/>
    <cellStyle name="20% - Accent6 11 2 3 2" xfId="2399"/>
    <cellStyle name="20% - Accent6 11 2 3 2 2" xfId="4422"/>
    <cellStyle name="20% - Accent6 11 2 3 2 2 2" xfId="9809"/>
    <cellStyle name="20% - Accent6 11 2 3 2 2 2 2" xfId="29367"/>
    <cellStyle name="20% - Accent6 11 2 3 2 2 2 3" xfId="47182"/>
    <cellStyle name="20% - Accent6 11 2 3 2 2 3" xfId="15928"/>
    <cellStyle name="20% - Accent6 11 2 3 2 2 3 2" xfId="35320"/>
    <cellStyle name="20% - Accent6 11 2 3 2 2 4" xfId="24137"/>
    <cellStyle name="20% - Accent6 11 2 3 2 2 5" xfId="41967"/>
    <cellStyle name="20% - Accent6 11 2 3 2 3" xfId="5734"/>
    <cellStyle name="20% - Accent6 11 2 3 2 3 2" xfId="11095"/>
    <cellStyle name="20% - Accent6 11 2 3 2 3 2 2" xfId="30653"/>
    <cellStyle name="20% - Accent6 11 2 3 2 3 2 3" xfId="48439"/>
    <cellStyle name="20% - Accent6 11 2 3 2 3 3" xfId="17218"/>
    <cellStyle name="20% - Accent6 11 2 3 2 3 3 2" xfId="36577"/>
    <cellStyle name="20% - Accent6 11 2 3 2 3 4" xfId="25394"/>
    <cellStyle name="20% - Accent6 11 2 3 2 3 5" xfId="43224"/>
    <cellStyle name="20% - Accent6 11 2 3 2 4" xfId="8194"/>
    <cellStyle name="20% - Accent6 11 2 3 2 4 2" xfId="27754"/>
    <cellStyle name="20% - Accent6 11 2 3 2 4 3" xfId="45574"/>
    <cellStyle name="20% - Accent6 11 2 3 2 5" xfId="14275"/>
    <cellStyle name="20% - Accent6 11 2 3 2 5 2" xfId="33704"/>
    <cellStyle name="20% - Accent6 11 2 3 2 6" xfId="19551"/>
    <cellStyle name="20% - Accent6 11 2 3 2 6 2" xfId="38875"/>
    <cellStyle name="20% - Accent6 11 2 3 2 7" xfId="22520"/>
    <cellStyle name="20% - Accent6 11 2 3 2 8" xfId="21035"/>
    <cellStyle name="20% - Accent6 11 2 3 2 9" xfId="40359"/>
    <cellStyle name="20% - Accent6 11 2 3 3" xfId="3695"/>
    <cellStyle name="20% - Accent6 11 2 3 3 2" xfId="9082"/>
    <cellStyle name="20% - Accent6 11 2 3 3 2 2" xfId="28640"/>
    <cellStyle name="20% - Accent6 11 2 3 3 2 3" xfId="46456"/>
    <cellStyle name="20% - Accent6 11 2 3 3 3" xfId="15201"/>
    <cellStyle name="20% - Accent6 11 2 3 3 3 2" xfId="34594"/>
    <cellStyle name="20% - Accent6 11 2 3 3 4" xfId="23411"/>
    <cellStyle name="20% - Accent6 11 2 3 3 5" xfId="41241"/>
    <cellStyle name="20% - Accent6 11 2 3 4" xfId="5110"/>
    <cellStyle name="20% - Accent6 11 2 3 4 2" xfId="10477"/>
    <cellStyle name="20% - Accent6 11 2 3 4 2 2" xfId="30035"/>
    <cellStyle name="20% - Accent6 11 2 3 4 2 3" xfId="47848"/>
    <cellStyle name="20% - Accent6 11 2 3 4 3" xfId="16600"/>
    <cellStyle name="20% - Accent6 11 2 3 4 3 2" xfId="35986"/>
    <cellStyle name="20% - Accent6 11 2 3 4 4" xfId="24803"/>
    <cellStyle name="20% - Accent6 11 2 3 4 5" xfId="42633"/>
    <cellStyle name="20% - Accent6 11 2 3 5" xfId="7448"/>
    <cellStyle name="20% - Accent6 11 2 3 5 2" xfId="27008"/>
    <cellStyle name="20% - Accent6 11 2 3 5 3" xfId="44832"/>
    <cellStyle name="20% - Accent6 11 2 3 6" xfId="13529"/>
    <cellStyle name="20% - Accent6 11 2 3 6 2" xfId="32962"/>
    <cellStyle name="20% - Accent6 11 2 3 7" xfId="18809"/>
    <cellStyle name="20% - Accent6 11 2 3 7 2" xfId="38133"/>
    <cellStyle name="20% - Accent6 11 2 3 8" xfId="21777"/>
    <cellStyle name="20% - Accent6 11 2 3 9" xfId="20293"/>
    <cellStyle name="20% - Accent6 11 2 4" xfId="1961"/>
    <cellStyle name="20% - Accent6 11 2 4 10" xfId="39923"/>
    <cellStyle name="20% - Accent6 11 2 4 2" xfId="2706"/>
    <cellStyle name="20% - Accent6 11 2 4 2 2" xfId="4728"/>
    <cellStyle name="20% - Accent6 11 2 4 2 2 2" xfId="10115"/>
    <cellStyle name="20% - Accent6 11 2 4 2 2 2 2" xfId="29673"/>
    <cellStyle name="20% - Accent6 11 2 4 2 2 2 3" xfId="47487"/>
    <cellStyle name="20% - Accent6 11 2 4 2 2 3" xfId="16234"/>
    <cellStyle name="20% - Accent6 11 2 4 2 2 3 2" xfId="35625"/>
    <cellStyle name="20% - Accent6 11 2 4 2 2 4" xfId="24442"/>
    <cellStyle name="20% - Accent6 11 2 4 2 2 5" xfId="42272"/>
    <cellStyle name="20% - Accent6 11 2 4 2 3" xfId="8501"/>
    <cellStyle name="20% - Accent6 11 2 4 2 3 2" xfId="28061"/>
    <cellStyle name="20% - Accent6 11 2 4 2 3 3" xfId="45880"/>
    <cellStyle name="20% - Accent6 11 2 4 2 4" xfId="14582"/>
    <cellStyle name="20% - Accent6 11 2 4 2 4 2" xfId="34010"/>
    <cellStyle name="20% - Accent6 11 2 4 2 5" xfId="19857"/>
    <cellStyle name="20% - Accent6 11 2 4 2 5 2" xfId="39181"/>
    <cellStyle name="20% - Accent6 11 2 4 2 6" xfId="22827"/>
    <cellStyle name="20% - Accent6 11 2 4 2 7" xfId="21341"/>
    <cellStyle name="20% - Accent6 11 2 4 2 8" xfId="40665"/>
    <cellStyle name="20% - Accent6 11 2 4 3" xfId="3998"/>
    <cellStyle name="20% - Accent6 11 2 4 3 2" xfId="9385"/>
    <cellStyle name="20% - Accent6 11 2 4 3 2 2" xfId="28943"/>
    <cellStyle name="20% - Accent6 11 2 4 3 2 3" xfId="46759"/>
    <cellStyle name="20% - Accent6 11 2 4 3 3" xfId="15504"/>
    <cellStyle name="20% - Accent6 11 2 4 3 3 2" xfId="34897"/>
    <cellStyle name="20% - Accent6 11 2 4 3 4" xfId="23714"/>
    <cellStyle name="20% - Accent6 11 2 4 3 5" xfId="41544"/>
    <cellStyle name="20% - Accent6 11 2 4 4" xfId="5544"/>
    <cellStyle name="20% - Accent6 11 2 4 4 2" xfId="10905"/>
    <cellStyle name="20% - Accent6 11 2 4 4 2 2" xfId="30463"/>
    <cellStyle name="20% - Accent6 11 2 4 4 2 3" xfId="48249"/>
    <cellStyle name="20% - Accent6 11 2 4 4 3" xfId="17028"/>
    <cellStyle name="20% - Accent6 11 2 4 4 3 2" xfId="36387"/>
    <cellStyle name="20% - Accent6 11 2 4 4 4" xfId="25204"/>
    <cellStyle name="20% - Accent6 11 2 4 4 5" xfId="43034"/>
    <cellStyle name="20% - Accent6 11 2 4 5" xfId="7756"/>
    <cellStyle name="20% - Accent6 11 2 4 5 2" xfId="27316"/>
    <cellStyle name="20% - Accent6 11 2 4 5 3" xfId="45138"/>
    <cellStyle name="20% - Accent6 11 2 4 6" xfId="13837"/>
    <cellStyle name="20% - Accent6 11 2 4 6 2" xfId="33268"/>
    <cellStyle name="20% - Accent6 11 2 4 7" xfId="19115"/>
    <cellStyle name="20% - Accent6 11 2 4 7 2" xfId="38439"/>
    <cellStyle name="20% - Accent6 11 2 4 8" xfId="22083"/>
    <cellStyle name="20% - Accent6 11 2 4 9" xfId="20599"/>
    <cellStyle name="20% - Accent6 11 2 5" xfId="2107"/>
    <cellStyle name="20% - Accent6 11 2 5 2" xfId="4143"/>
    <cellStyle name="20% - Accent6 11 2 5 2 2" xfId="9530"/>
    <cellStyle name="20% - Accent6 11 2 5 2 2 2" xfId="29088"/>
    <cellStyle name="20% - Accent6 11 2 5 2 2 3" xfId="46904"/>
    <cellStyle name="20% - Accent6 11 2 5 2 3" xfId="15649"/>
    <cellStyle name="20% - Accent6 11 2 5 2 3 2" xfId="35042"/>
    <cellStyle name="20% - Accent6 11 2 5 2 4" xfId="23859"/>
    <cellStyle name="20% - Accent6 11 2 5 2 5" xfId="41689"/>
    <cellStyle name="20% - Accent6 11 2 5 3" xfId="7902"/>
    <cellStyle name="20% - Accent6 11 2 5 3 2" xfId="27462"/>
    <cellStyle name="20% - Accent6 11 2 5 3 3" xfId="45283"/>
    <cellStyle name="20% - Accent6 11 2 5 4" xfId="13983"/>
    <cellStyle name="20% - Accent6 11 2 5 4 2" xfId="33413"/>
    <cellStyle name="20% - Accent6 11 2 5 5" xfId="19260"/>
    <cellStyle name="20% - Accent6 11 2 5 5 2" xfId="38584"/>
    <cellStyle name="20% - Accent6 11 2 5 6" xfId="22228"/>
    <cellStyle name="20% - Accent6 11 2 5 7" xfId="20744"/>
    <cellStyle name="20% - Accent6 11 2 5 8" xfId="40068"/>
    <cellStyle name="20% - Accent6 11 2 6" xfId="3135"/>
    <cellStyle name="20% - Accent6 11 2 6 2" xfId="8715"/>
    <cellStyle name="20% - Accent6 11 2 6 2 2" xfId="28275"/>
    <cellStyle name="20% - Accent6 11 2 6 2 3" xfId="46092"/>
    <cellStyle name="20% - Accent6 11 2 6 3" xfId="14806"/>
    <cellStyle name="20% - Accent6 11 2 6 3 2" xfId="34226"/>
    <cellStyle name="20% - Accent6 11 2 6 4" xfId="23043"/>
    <cellStyle name="20% - Accent6 11 2 6 5" xfId="40877"/>
    <cellStyle name="20% - Accent6 11 2 7" xfId="4903"/>
    <cellStyle name="20% - Accent6 11 2 7 2" xfId="10287"/>
    <cellStyle name="20% - Accent6 11 2 7 2 2" xfId="29845"/>
    <cellStyle name="20% - Accent6 11 2 7 2 3" xfId="47658"/>
    <cellStyle name="20% - Accent6 11 2 7 3" xfId="16409"/>
    <cellStyle name="20% - Accent6 11 2 7 3 2" xfId="35796"/>
    <cellStyle name="20% - Accent6 11 2 7 4" xfId="24613"/>
    <cellStyle name="20% - Accent6 11 2 7 5" xfId="42443"/>
    <cellStyle name="20% - Accent6 11 2 8" xfId="6230"/>
    <cellStyle name="20% - Accent6 11 2 8 2" xfId="11591"/>
    <cellStyle name="20% - Accent6 11 2 8 2 2" xfId="31149"/>
    <cellStyle name="20% - Accent6 11 2 8 2 3" xfId="48934"/>
    <cellStyle name="20% - Accent6 11 2 8 3" xfId="17714"/>
    <cellStyle name="20% - Accent6 11 2 8 3 2" xfId="37072"/>
    <cellStyle name="20% - Accent6 11 2 8 4" xfId="25889"/>
    <cellStyle name="20% - Accent6 11 2 8 5" xfId="43719"/>
    <cellStyle name="20% - Accent6 11 2 9" xfId="6634"/>
    <cellStyle name="20% - Accent6 11 2 9 2" xfId="11995"/>
    <cellStyle name="20% - Accent6 11 2 9 2 2" xfId="31553"/>
    <cellStyle name="20% - Accent6 11 2 9 2 3" xfId="49338"/>
    <cellStyle name="20% - Accent6 11 2 9 3" xfId="18118"/>
    <cellStyle name="20% - Accent6 11 2 9 3 2" xfId="37476"/>
    <cellStyle name="20% - Accent6 11 2 9 4" xfId="26293"/>
    <cellStyle name="20% - Accent6 11 2 9 5" xfId="44123"/>
    <cellStyle name="20% - Accent6 11 3" xfId="1442"/>
    <cellStyle name="20% - Accent6 11 3 10" xfId="12819"/>
    <cellStyle name="20% - Accent6 11 3 10 2" xfId="32375"/>
    <cellStyle name="20% - Accent6 11 3 10 3" xfId="50114"/>
    <cellStyle name="20% - Accent6 11 3 11" xfId="13321"/>
    <cellStyle name="20% - Accent6 11 3 11 2" xfId="32758"/>
    <cellStyle name="20% - Accent6 11 3 12" xfId="18603"/>
    <cellStyle name="20% - Accent6 11 3 12 2" xfId="37929"/>
    <cellStyle name="20% - Accent6 11 3 13" xfId="21573"/>
    <cellStyle name="20% - Accent6 11 3 14" xfId="20089"/>
    <cellStyle name="20% - Accent6 11 3 15" xfId="39413"/>
    <cellStyle name="20% - Accent6 11 3 2" xfId="1740"/>
    <cellStyle name="20% - Accent6 11 3 2 10" xfId="39704"/>
    <cellStyle name="20% - Accent6 11 3 2 2" xfId="2486"/>
    <cellStyle name="20% - Accent6 11 3 2 2 2" xfId="4509"/>
    <cellStyle name="20% - Accent6 11 3 2 2 2 2" xfId="9896"/>
    <cellStyle name="20% - Accent6 11 3 2 2 2 2 2" xfId="29454"/>
    <cellStyle name="20% - Accent6 11 3 2 2 2 2 3" xfId="47269"/>
    <cellStyle name="20% - Accent6 11 3 2 2 2 3" xfId="16015"/>
    <cellStyle name="20% - Accent6 11 3 2 2 2 3 2" xfId="35407"/>
    <cellStyle name="20% - Accent6 11 3 2 2 2 4" xfId="24224"/>
    <cellStyle name="20% - Accent6 11 3 2 2 2 5" xfId="42054"/>
    <cellStyle name="20% - Accent6 11 3 2 2 3" xfId="8281"/>
    <cellStyle name="20% - Accent6 11 3 2 2 3 2" xfId="27841"/>
    <cellStyle name="20% - Accent6 11 3 2 2 3 3" xfId="45661"/>
    <cellStyle name="20% - Accent6 11 3 2 2 4" xfId="14362"/>
    <cellStyle name="20% - Accent6 11 3 2 2 4 2" xfId="33791"/>
    <cellStyle name="20% - Accent6 11 3 2 2 5" xfId="19638"/>
    <cellStyle name="20% - Accent6 11 3 2 2 5 2" xfId="38962"/>
    <cellStyle name="20% - Accent6 11 3 2 2 6" xfId="22607"/>
    <cellStyle name="20% - Accent6 11 3 2 2 7" xfId="21122"/>
    <cellStyle name="20% - Accent6 11 3 2 2 8" xfId="40446"/>
    <cellStyle name="20% - Accent6 11 3 2 3" xfId="3780"/>
    <cellStyle name="20% - Accent6 11 3 2 3 2" xfId="9167"/>
    <cellStyle name="20% - Accent6 11 3 2 3 2 2" xfId="28725"/>
    <cellStyle name="20% - Accent6 11 3 2 3 2 3" xfId="46541"/>
    <cellStyle name="20% - Accent6 11 3 2 3 3" xfId="15286"/>
    <cellStyle name="20% - Accent6 11 3 2 3 3 2" xfId="34679"/>
    <cellStyle name="20% - Accent6 11 3 2 3 4" xfId="23496"/>
    <cellStyle name="20% - Accent6 11 3 2 3 5" xfId="41326"/>
    <cellStyle name="20% - Accent6 11 3 2 4" xfId="5888"/>
    <cellStyle name="20% - Accent6 11 3 2 4 2" xfId="11249"/>
    <cellStyle name="20% - Accent6 11 3 2 4 2 2" xfId="30807"/>
    <cellStyle name="20% - Accent6 11 3 2 4 2 3" xfId="48593"/>
    <cellStyle name="20% - Accent6 11 3 2 4 3" xfId="17372"/>
    <cellStyle name="20% - Accent6 11 3 2 4 3 2" xfId="36731"/>
    <cellStyle name="20% - Accent6 11 3 2 4 4" xfId="25548"/>
    <cellStyle name="20% - Accent6 11 3 2 4 5" xfId="43378"/>
    <cellStyle name="20% - Accent6 11 3 2 5" xfId="7535"/>
    <cellStyle name="20% - Accent6 11 3 2 5 2" xfId="27095"/>
    <cellStyle name="20% - Accent6 11 3 2 5 3" xfId="44919"/>
    <cellStyle name="20% - Accent6 11 3 2 6" xfId="13616"/>
    <cellStyle name="20% - Accent6 11 3 2 6 2" xfId="33049"/>
    <cellStyle name="20% - Accent6 11 3 2 7" xfId="18896"/>
    <cellStyle name="20% - Accent6 11 3 2 7 2" xfId="38220"/>
    <cellStyle name="20% - Accent6 11 3 2 8" xfId="21864"/>
    <cellStyle name="20% - Accent6 11 3 2 9" xfId="20380"/>
    <cellStyle name="20% - Accent6 11 3 3" xfId="2194"/>
    <cellStyle name="20% - Accent6 11 3 3 2" xfId="4230"/>
    <cellStyle name="20% - Accent6 11 3 3 2 2" xfId="9617"/>
    <cellStyle name="20% - Accent6 11 3 3 2 2 2" xfId="29175"/>
    <cellStyle name="20% - Accent6 11 3 3 2 2 3" xfId="46991"/>
    <cellStyle name="20% - Accent6 11 3 3 2 3" xfId="15736"/>
    <cellStyle name="20% - Accent6 11 3 3 2 3 2" xfId="35129"/>
    <cellStyle name="20% - Accent6 11 3 3 2 4" xfId="23946"/>
    <cellStyle name="20% - Accent6 11 3 3 2 5" xfId="41776"/>
    <cellStyle name="20% - Accent6 11 3 3 3" xfId="7989"/>
    <cellStyle name="20% - Accent6 11 3 3 3 2" xfId="27549"/>
    <cellStyle name="20% - Accent6 11 3 3 3 3" xfId="45370"/>
    <cellStyle name="20% - Accent6 11 3 3 4" xfId="14070"/>
    <cellStyle name="20% - Accent6 11 3 3 4 2" xfId="33500"/>
    <cellStyle name="20% - Accent6 11 3 3 5" xfId="19347"/>
    <cellStyle name="20% - Accent6 11 3 3 5 2" xfId="38671"/>
    <cellStyle name="20% - Accent6 11 3 3 6" xfId="22315"/>
    <cellStyle name="20% - Accent6 11 3 3 7" xfId="20831"/>
    <cellStyle name="20% - Accent6 11 3 3 8" xfId="40155"/>
    <cellStyle name="20% - Accent6 11 3 4" xfId="3368"/>
    <cellStyle name="20% - Accent6 11 3 4 2" xfId="8860"/>
    <cellStyle name="20% - Accent6 11 3 4 2 2" xfId="28420"/>
    <cellStyle name="20% - Accent6 11 3 4 2 3" xfId="46237"/>
    <cellStyle name="20% - Accent6 11 3 4 3" xfId="14962"/>
    <cellStyle name="20% - Accent6 11 3 4 3 2" xfId="34375"/>
    <cellStyle name="20% - Accent6 11 3 4 4" xfId="23192"/>
    <cellStyle name="20% - Accent6 11 3 4 5" xfId="41022"/>
    <cellStyle name="20% - Accent6 11 3 5" xfId="5279"/>
    <cellStyle name="20% - Accent6 11 3 5 2" xfId="10645"/>
    <cellStyle name="20% - Accent6 11 3 5 2 2" xfId="30203"/>
    <cellStyle name="20% - Accent6 11 3 5 2 3" xfId="48002"/>
    <cellStyle name="20% - Accent6 11 3 5 3" xfId="16768"/>
    <cellStyle name="20% - Accent6 11 3 5 3 2" xfId="36140"/>
    <cellStyle name="20% - Accent6 11 3 5 4" xfId="24957"/>
    <cellStyle name="20% - Accent6 11 3 5 5" xfId="42787"/>
    <cellStyle name="20% - Accent6 11 3 6" xfId="6375"/>
    <cellStyle name="20% - Accent6 11 3 6 2" xfId="11736"/>
    <cellStyle name="20% - Accent6 11 3 6 2 2" xfId="31294"/>
    <cellStyle name="20% - Accent6 11 3 6 2 3" xfId="49079"/>
    <cellStyle name="20% - Accent6 11 3 6 3" xfId="17859"/>
    <cellStyle name="20% - Accent6 11 3 6 3 2" xfId="37217"/>
    <cellStyle name="20% - Accent6 11 3 6 4" xfId="26034"/>
    <cellStyle name="20% - Accent6 11 3 6 5" xfId="43864"/>
    <cellStyle name="20% - Accent6 11 3 7" xfId="6779"/>
    <cellStyle name="20% - Accent6 11 3 7 2" xfId="12140"/>
    <cellStyle name="20% - Accent6 11 3 7 2 2" xfId="31698"/>
    <cellStyle name="20% - Accent6 11 3 7 2 3" xfId="49483"/>
    <cellStyle name="20% - Accent6 11 3 7 3" xfId="18263"/>
    <cellStyle name="20% - Accent6 11 3 7 3 2" xfId="37621"/>
    <cellStyle name="20% - Accent6 11 3 7 4" xfId="26438"/>
    <cellStyle name="20% - Accent6 11 3 7 5" xfId="44268"/>
    <cellStyle name="20% - Accent6 11 3 8" xfId="7243"/>
    <cellStyle name="20% - Accent6 11 3 8 2" xfId="26803"/>
    <cellStyle name="20% - Accent6 11 3 8 3" xfId="44628"/>
    <cellStyle name="20% - Accent6 11 3 9" xfId="12463"/>
    <cellStyle name="20% - Accent6 11 3 9 2" xfId="32020"/>
    <cellStyle name="20% - Accent6 11 3 9 3" xfId="49804"/>
    <cellStyle name="20% - Accent6 11 4" xfId="1595"/>
    <cellStyle name="20% - Accent6 11 4 10" xfId="39559"/>
    <cellStyle name="20% - Accent6 11 4 2" xfId="2341"/>
    <cellStyle name="20% - Accent6 11 4 2 2" xfId="4364"/>
    <cellStyle name="20% - Accent6 11 4 2 2 2" xfId="9751"/>
    <cellStyle name="20% - Accent6 11 4 2 2 2 2" xfId="29309"/>
    <cellStyle name="20% - Accent6 11 4 2 2 2 3" xfId="47124"/>
    <cellStyle name="20% - Accent6 11 4 2 2 3" xfId="15870"/>
    <cellStyle name="20% - Accent6 11 4 2 2 3 2" xfId="35262"/>
    <cellStyle name="20% - Accent6 11 4 2 2 4" xfId="24079"/>
    <cellStyle name="20% - Accent6 11 4 2 2 5" xfId="41909"/>
    <cellStyle name="20% - Accent6 11 4 2 3" xfId="5676"/>
    <cellStyle name="20% - Accent6 11 4 2 3 2" xfId="11037"/>
    <cellStyle name="20% - Accent6 11 4 2 3 2 2" xfId="30595"/>
    <cellStyle name="20% - Accent6 11 4 2 3 2 3" xfId="48381"/>
    <cellStyle name="20% - Accent6 11 4 2 3 3" xfId="17160"/>
    <cellStyle name="20% - Accent6 11 4 2 3 3 2" xfId="36519"/>
    <cellStyle name="20% - Accent6 11 4 2 3 4" xfId="25336"/>
    <cellStyle name="20% - Accent6 11 4 2 3 5" xfId="43166"/>
    <cellStyle name="20% - Accent6 11 4 2 4" xfId="8136"/>
    <cellStyle name="20% - Accent6 11 4 2 4 2" xfId="27696"/>
    <cellStyle name="20% - Accent6 11 4 2 4 3" xfId="45516"/>
    <cellStyle name="20% - Accent6 11 4 2 5" xfId="14217"/>
    <cellStyle name="20% - Accent6 11 4 2 5 2" xfId="33646"/>
    <cellStyle name="20% - Accent6 11 4 2 6" xfId="19493"/>
    <cellStyle name="20% - Accent6 11 4 2 6 2" xfId="38817"/>
    <cellStyle name="20% - Accent6 11 4 2 7" xfId="22462"/>
    <cellStyle name="20% - Accent6 11 4 2 8" xfId="20977"/>
    <cellStyle name="20% - Accent6 11 4 2 9" xfId="40301"/>
    <cellStyle name="20% - Accent6 11 4 3" xfId="3637"/>
    <cellStyle name="20% - Accent6 11 4 3 2" xfId="9024"/>
    <cellStyle name="20% - Accent6 11 4 3 2 2" xfId="28582"/>
    <cellStyle name="20% - Accent6 11 4 3 2 3" xfId="46398"/>
    <cellStyle name="20% - Accent6 11 4 3 3" xfId="15143"/>
    <cellStyle name="20% - Accent6 11 4 3 3 2" xfId="34536"/>
    <cellStyle name="20% - Accent6 11 4 3 4" xfId="23353"/>
    <cellStyle name="20% - Accent6 11 4 3 5" xfId="41183"/>
    <cellStyle name="20% - Accent6 11 4 4" xfId="5052"/>
    <cellStyle name="20% - Accent6 11 4 4 2" xfId="10419"/>
    <cellStyle name="20% - Accent6 11 4 4 2 2" xfId="29977"/>
    <cellStyle name="20% - Accent6 11 4 4 2 3" xfId="47790"/>
    <cellStyle name="20% - Accent6 11 4 4 3" xfId="16542"/>
    <cellStyle name="20% - Accent6 11 4 4 3 2" xfId="35928"/>
    <cellStyle name="20% - Accent6 11 4 4 4" xfId="24745"/>
    <cellStyle name="20% - Accent6 11 4 4 5" xfId="42575"/>
    <cellStyle name="20% - Accent6 11 4 5" xfId="7390"/>
    <cellStyle name="20% - Accent6 11 4 5 2" xfId="26950"/>
    <cellStyle name="20% - Accent6 11 4 5 3" xfId="44774"/>
    <cellStyle name="20% - Accent6 11 4 6" xfId="13471"/>
    <cellStyle name="20% - Accent6 11 4 6 2" xfId="32904"/>
    <cellStyle name="20% - Accent6 11 4 7" xfId="18751"/>
    <cellStyle name="20% - Accent6 11 4 7 2" xfId="38075"/>
    <cellStyle name="20% - Accent6 11 4 8" xfId="21719"/>
    <cellStyle name="20% - Accent6 11 4 9" xfId="20235"/>
    <cellStyle name="20% - Accent6 11 5" xfId="1902"/>
    <cellStyle name="20% - Accent6 11 5 10" xfId="39865"/>
    <cellStyle name="20% - Accent6 11 5 2" xfId="2648"/>
    <cellStyle name="20% - Accent6 11 5 2 2" xfId="4670"/>
    <cellStyle name="20% - Accent6 11 5 2 2 2" xfId="10057"/>
    <cellStyle name="20% - Accent6 11 5 2 2 2 2" xfId="29615"/>
    <cellStyle name="20% - Accent6 11 5 2 2 2 3" xfId="47429"/>
    <cellStyle name="20% - Accent6 11 5 2 2 3" xfId="16176"/>
    <cellStyle name="20% - Accent6 11 5 2 2 3 2" xfId="35567"/>
    <cellStyle name="20% - Accent6 11 5 2 2 4" xfId="24384"/>
    <cellStyle name="20% - Accent6 11 5 2 2 5" xfId="42214"/>
    <cellStyle name="20% - Accent6 11 5 2 3" xfId="8443"/>
    <cellStyle name="20% - Accent6 11 5 2 3 2" xfId="28003"/>
    <cellStyle name="20% - Accent6 11 5 2 3 3" xfId="45822"/>
    <cellStyle name="20% - Accent6 11 5 2 4" xfId="14524"/>
    <cellStyle name="20% - Accent6 11 5 2 4 2" xfId="33952"/>
    <cellStyle name="20% - Accent6 11 5 2 5" xfId="19799"/>
    <cellStyle name="20% - Accent6 11 5 2 5 2" xfId="39123"/>
    <cellStyle name="20% - Accent6 11 5 2 6" xfId="22769"/>
    <cellStyle name="20% - Accent6 11 5 2 7" xfId="21283"/>
    <cellStyle name="20% - Accent6 11 5 2 8" xfId="40607"/>
    <cellStyle name="20% - Accent6 11 5 3" xfId="3940"/>
    <cellStyle name="20% - Accent6 11 5 3 2" xfId="9327"/>
    <cellStyle name="20% - Accent6 11 5 3 2 2" xfId="28885"/>
    <cellStyle name="20% - Accent6 11 5 3 2 3" xfId="46701"/>
    <cellStyle name="20% - Accent6 11 5 3 3" xfId="15446"/>
    <cellStyle name="20% - Accent6 11 5 3 3 2" xfId="34839"/>
    <cellStyle name="20% - Accent6 11 5 3 4" xfId="23656"/>
    <cellStyle name="20% - Accent6 11 5 3 5" xfId="41486"/>
    <cellStyle name="20% - Accent6 11 5 4" xfId="5486"/>
    <cellStyle name="20% - Accent6 11 5 4 2" xfId="10847"/>
    <cellStyle name="20% - Accent6 11 5 4 2 2" xfId="30405"/>
    <cellStyle name="20% - Accent6 11 5 4 2 3" xfId="48191"/>
    <cellStyle name="20% - Accent6 11 5 4 3" xfId="16970"/>
    <cellStyle name="20% - Accent6 11 5 4 3 2" xfId="36329"/>
    <cellStyle name="20% - Accent6 11 5 4 4" xfId="25146"/>
    <cellStyle name="20% - Accent6 11 5 4 5" xfId="42976"/>
    <cellStyle name="20% - Accent6 11 5 5" xfId="7697"/>
    <cellStyle name="20% - Accent6 11 5 5 2" xfId="27257"/>
    <cellStyle name="20% - Accent6 11 5 5 3" xfId="45080"/>
    <cellStyle name="20% - Accent6 11 5 6" xfId="13778"/>
    <cellStyle name="20% - Accent6 11 5 6 2" xfId="33210"/>
    <cellStyle name="20% - Accent6 11 5 7" xfId="19057"/>
    <cellStyle name="20% - Accent6 11 5 7 2" xfId="38381"/>
    <cellStyle name="20% - Accent6 11 5 8" xfId="22025"/>
    <cellStyle name="20% - Accent6 11 5 9" xfId="20541"/>
    <cellStyle name="20% - Accent6 11 6" xfId="2049"/>
    <cellStyle name="20% - Accent6 11 6 2" xfId="4085"/>
    <cellStyle name="20% - Accent6 11 6 2 2" xfId="9472"/>
    <cellStyle name="20% - Accent6 11 6 2 2 2" xfId="29030"/>
    <cellStyle name="20% - Accent6 11 6 2 2 3" xfId="46846"/>
    <cellStyle name="20% - Accent6 11 6 2 3" xfId="15591"/>
    <cellStyle name="20% - Accent6 11 6 2 3 2" xfId="34984"/>
    <cellStyle name="20% - Accent6 11 6 2 4" xfId="23801"/>
    <cellStyle name="20% - Accent6 11 6 2 5" xfId="41631"/>
    <cellStyle name="20% - Accent6 11 6 3" xfId="7844"/>
    <cellStyle name="20% - Accent6 11 6 3 2" xfId="27404"/>
    <cellStyle name="20% - Accent6 11 6 3 3" xfId="45225"/>
    <cellStyle name="20% - Accent6 11 6 4" xfId="13925"/>
    <cellStyle name="20% - Accent6 11 6 4 2" xfId="33355"/>
    <cellStyle name="20% - Accent6 11 6 5" xfId="19202"/>
    <cellStyle name="20% - Accent6 11 6 5 2" xfId="38526"/>
    <cellStyle name="20% - Accent6 11 6 6" xfId="22170"/>
    <cellStyle name="20% - Accent6 11 6 7" xfId="20686"/>
    <cellStyle name="20% - Accent6 11 6 8" xfId="40010"/>
    <cellStyle name="20% - Accent6 11 7" xfId="3077"/>
    <cellStyle name="20% - Accent6 11 7 2" xfId="8657"/>
    <cellStyle name="20% - Accent6 11 7 2 2" xfId="28217"/>
    <cellStyle name="20% - Accent6 11 7 2 3" xfId="46034"/>
    <cellStyle name="20% - Accent6 11 7 3" xfId="14748"/>
    <cellStyle name="20% - Accent6 11 7 3 2" xfId="34168"/>
    <cellStyle name="20% - Accent6 11 7 4" xfId="22985"/>
    <cellStyle name="20% - Accent6 11 7 5" xfId="40819"/>
    <cellStyle name="20% - Accent6 11 8" xfId="4843"/>
    <cellStyle name="20% - Accent6 11 8 2" xfId="10227"/>
    <cellStyle name="20% - Accent6 11 8 2 2" xfId="29785"/>
    <cellStyle name="20% - Accent6 11 8 2 3" xfId="47599"/>
    <cellStyle name="20% - Accent6 11 8 3" xfId="16349"/>
    <cellStyle name="20% - Accent6 11 8 3 2" xfId="35737"/>
    <cellStyle name="20% - Accent6 11 8 4" xfId="24554"/>
    <cellStyle name="20% - Accent6 11 8 5" xfId="42384"/>
    <cellStyle name="20% - Accent6 11 9" xfId="6172"/>
    <cellStyle name="20% - Accent6 11 9 2" xfId="11533"/>
    <cellStyle name="20% - Accent6 11 9 2 2" xfId="31091"/>
    <cellStyle name="20% - Accent6 11 9 2 3" xfId="48876"/>
    <cellStyle name="20% - Accent6 11 9 3" xfId="17656"/>
    <cellStyle name="20% - Accent6 11 9 3 2" xfId="37014"/>
    <cellStyle name="20% - Accent6 11 9 4" xfId="25831"/>
    <cellStyle name="20% - Accent6 11 9 5" xfId="43661"/>
    <cellStyle name="20% - Accent6 12" xfId="1170"/>
    <cellStyle name="20% - Accent6 13" xfId="1288"/>
    <cellStyle name="20% - Accent6 13 10" xfId="7183"/>
    <cellStyle name="20% - Accent6 13 10 2" xfId="26743"/>
    <cellStyle name="20% - Accent6 13 10 3" xfId="44568"/>
    <cellStyle name="20% - Accent6 13 11" xfId="12391"/>
    <cellStyle name="20% - Accent6 13 11 2" xfId="31949"/>
    <cellStyle name="20% - Accent6 13 11 3" xfId="49733"/>
    <cellStyle name="20% - Accent6 13 12" xfId="12746"/>
    <cellStyle name="20% - Accent6 13 12 2" xfId="32302"/>
    <cellStyle name="20% - Accent6 13 12 3" xfId="50043"/>
    <cellStyle name="20% - Accent6 13 13" xfId="13199"/>
    <cellStyle name="20% - Accent6 13 13 2" xfId="32698"/>
    <cellStyle name="20% - Accent6 13 14" xfId="18511"/>
    <cellStyle name="20% - Accent6 13 14 2" xfId="37869"/>
    <cellStyle name="20% - Accent6 13 15" xfId="21513"/>
    <cellStyle name="20% - Accent6 13 16" xfId="20029"/>
    <cellStyle name="20% - Accent6 13 17" xfId="39353"/>
    <cellStyle name="20% - Accent6 13 2" xfId="1533"/>
    <cellStyle name="20% - Accent6 13 2 10" xfId="12904"/>
    <cellStyle name="20% - Accent6 13 2 10 2" xfId="32460"/>
    <cellStyle name="20% - Accent6 13 2 10 3" xfId="50199"/>
    <cellStyle name="20% - Accent6 13 2 11" xfId="13410"/>
    <cellStyle name="20% - Accent6 13 2 11 2" xfId="32843"/>
    <cellStyle name="20% - Accent6 13 2 12" xfId="18690"/>
    <cellStyle name="20% - Accent6 13 2 12 2" xfId="38014"/>
    <cellStyle name="20% - Accent6 13 2 13" xfId="21658"/>
    <cellStyle name="20% - Accent6 13 2 14" xfId="20174"/>
    <cellStyle name="20% - Accent6 13 2 15" xfId="39498"/>
    <cellStyle name="20% - Accent6 13 2 2" xfId="1826"/>
    <cellStyle name="20% - Accent6 13 2 2 10" xfId="39789"/>
    <cellStyle name="20% - Accent6 13 2 2 2" xfId="2572"/>
    <cellStyle name="20% - Accent6 13 2 2 2 2" xfId="4595"/>
    <cellStyle name="20% - Accent6 13 2 2 2 2 2" xfId="9982"/>
    <cellStyle name="20% - Accent6 13 2 2 2 2 2 2" xfId="29540"/>
    <cellStyle name="20% - Accent6 13 2 2 2 2 2 3" xfId="47354"/>
    <cellStyle name="20% - Accent6 13 2 2 2 2 3" xfId="16101"/>
    <cellStyle name="20% - Accent6 13 2 2 2 2 3 2" xfId="35492"/>
    <cellStyle name="20% - Accent6 13 2 2 2 2 4" xfId="24309"/>
    <cellStyle name="20% - Accent6 13 2 2 2 2 5" xfId="42139"/>
    <cellStyle name="20% - Accent6 13 2 2 2 3" xfId="8367"/>
    <cellStyle name="20% - Accent6 13 2 2 2 3 2" xfId="27927"/>
    <cellStyle name="20% - Accent6 13 2 2 2 3 3" xfId="45746"/>
    <cellStyle name="20% - Accent6 13 2 2 2 4" xfId="14448"/>
    <cellStyle name="20% - Accent6 13 2 2 2 4 2" xfId="33876"/>
    <cellStyle name="20% - Accent6 13 2 2 2 5" xfId="19723"/>
    <cellStyle name="20% - Accent6 13 2 2 2 5 2" xfId="39047"/>
    <cellStyle name="20% - Accent6 13 2 2 2 6" xfId="22693"/>
    <cellStyle name="20% - Accent6 13 2 2 2 7" xfId="21207"/>
    <cellStyle name="20% - Accent6 13 2 2 2 8" xfId="40531"/>
    <cellStyle name="20% - Accent6 13 2 2 3" xfId="3865"/>
    <cellStyle name="20% - Accent6 13 2 2 3 2" xfId="9252"/>
    <cellStyle name="20% - Accent6 13 2 2 3 2 2" xfId="28810"/>
    <cellStyle name="20% - Accent6 13 2 2 3 2 3" xfId="46626"/>
    <cellStyle name="20% - Accent6 13 2 2 3 3" xfId="15371"/>
    <cellStyle name="20% - Accent6 13 2 2 3 3 2" xfId="34764"/>
    <cellStyle name="20% - Accent6 13 2 2 3 4" xfId="23581"/>
    <cellStyle name="20% - Accent6 13 2 2 3 5" xfId="41411"/>
    <cellStyle name="20% - Accent6 13 2 2 4" xfId="5973"/>
    <cellStyle name="20% - Accent6 13 2 2 4 2" xfId="11334"/>
    <cellStyle name="20% - Accent6 13 2 2 4 2 2" xfId="30892"/>
    <cellStyle name="20% - Accent6 13 2 2 4 2 3" xfId="48678"/>
    <cellStyle name="20% - Accent6 13 2 2 4 3" xfId="17457"/>
    <cellStyle name="20% - Accent6 13 2 2 4 3 2" xfId="36816"/>
    <cellStyle name="20% - Accent6 13 2 2 4 4" xfId="25633"/>
    <cellStyle name="20% - Accent6 13 2 2 4 5" xfId="43463"/>
    <cellStyle name="20% - Accent6 13 2 2 5" xfId="7621"/>
    <cellStyle name="20% - Accent6 13 2 2 5 2" xfId="27181"/>
    <cellStyle name="20% - Accent6 13 2 2 5 3" xfId="45004"/>
    <cellStyle name="20% - Accent6 13 2 2 6" xfId="13702"/>
    <cellStyle name="20% - Accent6 13 2 2 6 2" xfId="33134"/>
    <cellStyle name="20% - Accent6 13 2 2 7" xfId="18981"/>
    <cellStyle name="20% - Accent6 13 2 2 7 2" xfId="38305"/>
    <cellStyle name="20% - Accent6 13 2 2 8" xfId="21949"/>
    <cellStyle name="20% - Accent6 13 2 2 9" xfId="20465"/>
    <cellStyle name="20% - Accent6 13 2 3" xfId="2280"/>
    <cellStyle name="20% - Accent6 13 2 3 2" xfId="4316"/>
    <cellStyle name="20% - Accent6 13 2 3 2 2" xfId="9703"/>
    <cellStyle name="20% - Accent6 13 2 3 2 2 2" xfId="29261"/>
    <cellStyle name="20% - Accent6 13 2 3 2 2 3" xfId="47076"/>
    <cellStyle name="20% - Accent6 13 2 3 2 3" xfId="15822"/>
    <cellStyle name="20% - Accent6 13 2 3 2 3 2" xfId="35214"/>
    <cellStyle name="20% - Accent6 13 2 3 2 4" xfId="24031"/>
    <cellStyle name="20% - Accent6 13 2 3 2 5" xfId="41861"/>
    <cellStyle name="20% - Accent6 13 2 3 3" xfId="8075"/>
    <cellStyle name="20% - Accent6 13 2 3 3 2" xfId="27635"/>
    <cellStyle name="20% - Accent6 13 2 3 3 3" xfId="45455"/>
    <cellStyle name="20% - Accent6 13 2 3 4" xfId="14156"/>
    <cellStyle name="20% - Accent6 13 2 3 4 2" xfId="33585"/>
    <cellStyle name="20% - Accent6 13 2 3 5" xfId="19432"/>
    <cellStyle name="20% - Accent6 13 2 3 5 2" xfId="38756"/>
    <cellStyle name="20% - Accent6 13 2 3 6" xfId="22401"/>
    <cellStyle name="20% - Accent6 13 2 3 7" xfId="20916"/>
    <cellStyle name="20% - Accent6 13 2 3 8" xfId="40240"/>
    <cellStyle name="20% - Accent6 13 2 4" xfId="3453"/>
    <cellStyle name="20% - Accent6 13 2 4 2" xfId="8945"/>
    <cellStyle name="20% - Accent6 13 2 4 2 2" xfId="28505"/>
    <cellStyle name="20% - Accent6 13 2 4 2 3" xfId="46322"/>
    <cellStyle name="20% - Accent6 13 2 4 3" xfId="15047"/>
    <cellStyle name="20% - Accent6 13 2 4 3 2" xfId="34460"/>
    <cellStyle name="20% - Accent6 13 2 4 4" xfId="23277"/>
    <cellStyle name="20% - Accent6 13 2 4 5" xfId="41107"/>
    <cellStyle name="20% - Accent6 13 2 5" xfId="5364"/>
    <cellStyle name="20% - Accent6 13 2 5 2" xfId="10730"/>
    <cellStyle name="20% - Accent6 13 2 5 2 2" xfId="30288"/>
    <cellStyle name="20% - Accent6 13 2 5 2 3" xfId="48087"/>
    <cellStyle name="20% - Accent6 13 2 5 3" xfId="16853"/>
    <cellStyle name="20% - Accent6 13 2 5 3 2" xfId="36225"/>
    <cellStyle name="20% - Accent6 13 2 5 4" xfId="25042"/>
    <cellStyle name="20% - Accent6 13 2 5 5" xfId="42872"/>
    <cellStyle name="20% - Accent6 13 2 6" xfId="6460"/>
    <cellStyle name="20% - Accent6 13 2 6 2" xfId="11821"/>
    <cellStyle name="20% - Accent6 13 2 6 2 2" xfId="31379"/>
    <cellStyle name="20% - Accent6 13 2 6 2 3" xfId="49164"/>
    <cellStyle name="20% - Accent6 13 2 6 3" xfId="17944"/>
    <cellStyle name="20% - Accent6 13 2 6 3 2" xfId="37302"/>
    <cellStyle name="20% - Accent6 13 2 6 4" xfId="26119"/>
    <cellStyle name="20% - Accent6 13 2 6 5" xfId="43949"/>
    <cellStyle name="20% - Accent6 13 2 7" xfId="6864"/>
    <cellStyle name="20% - Accent6 13 2 7 2" xfId="12225"/>
    <cellStyle name="20% - Accent6 13 2 7 2 2" xfId="31783"/>
    <cellStyle name="20% - Accent6 13 2 7 2 3" xfId="49568"/>
    <cellStyle name="20% - Accent6 13 2 7 3" xfId="18348"/>
    <cellStyle name="20% - Accent6 13 2 7 3 2" xfId="37706"/>
    <cellStyle name="20% - Accent6 13 2 7 4" xfId="26523"/>
    <cellStyle name="20% - Accent6 13 2 7 5" xfId="44353"/>
    <cellStyle name="20% - Accent6 13 2 8" xfId="7329"/>
    <cellStyle name="20% - Accent6 13 2 8 2" xfId="26889"/>
    <cellStyle name="20% - Accent6 13 2 8 3" xfId="44713"/>
    <cellStyle name="20% - Accent6 13 2 9" xfId="12548"/>
    <cellStyle name="20% - Accent6 13 2 9 2" xfId="32105"/>
    <cellStyle name="20% - Accent6 13 2 9 3" xfId="49889"/>
    <cellStyle name="20% - Accent6 13 3" xfId="1680"/>
    <cellStyle name="20% - Accent6 13 3 10" xfId="39644"/>
    <cellStyle name="20% - Accent6 13 3 2" xfId="2426"/>
    <cellStyle name="20% - Accent6 13 3 2 2" xfId="4449"/>
    <cellStyle name="20% - Accent6 13 3 2 2 2" xfId="9836"/>
    <cellStyle name="20% - Accent6 13 3 2 2 2 2" xfId="29394"/>
    <cellStyle name="20% - Accent6 13 3 2 2 2 3" xfId="47209"/>
    <cellStyle name="20% - Accent6 13 3 2 2 3" xfId="15955"/>
    <cellStyle name="20% - Accent6 13 3 2 2 3 2" xfId="35347"/>
    <cellStyle name="20% - Accent6 13 3 2 2 4" xfId="24164"/>
    <cellStyle name="20% - Accent6 13 3 2 2 5" xfId="41994"/>
    <cellStyle name="20% - Accent6 13 3 2 3" xfId="5761"/>
    <cellStyle name="20% - Accent6 13 3 2 3 2" xfId="11122"/>
    <cellStyle name="20% - Accent6 13 3 2 3 2 2" xfId="30680"/>
    <cellStyle name="20% - Accent6 13 3 2 3 2 3" xfId="48466"/>
    <cellStyle name="20% - Accent6 13 3 2 3 3" xfId="17245"/>
    <cellStyle name="20% - Accent6 13 3 2 3 3 2" xfId="36604"/>
    <cellStyle name="20% - Accent6 13 3 2 3 4" xfId="25421"/>
    <cellStyle name="20% - Accent6 13 3 2 3 5" xfId="43251"/>
    <cellStyle name="20% - Accent6 13 3 2 4" xfId="8221"/>
    <cellStyle name="20% - Accent6 13 3 2 4 2" xfId="27781"/>
    <cellStyle name="20% - Accent6 13 3 2 4 3" xfId="45601"/>
    <cellStyle name="20% - Accent6 13 3 2 5" xfId="14302"/>
    <cellStyle name="20% - Accent6 13 3 2 5 2" xfId="33731"/>
    <cellStyle name="20% - Accent6 13 3 2 6" xfId="19578"/>
    <cellStyle name="20% - Accent6 13 3 2 6 2" xfId="38902"/>
    <cellStyle name="20% - Accent6 13 3 2 7" xfId="22547"/>
    <cellStyle name="20% - Accent6 13 3 2 8" xfId="21062"/>
    <cellStyle name="20% - Accent6 13 3 2 9" xfId="40386"/>
    <cellStyle name="20% - Accent6 13 3 3" xfId="3722"/>
    <cellStyle name="20% - Accent6 13 3 3 2" xfId="9109"/>
    <cellStyle name="20% - Accent6 13 3 3 2 2" xfId="28667"/>
    <cellStyle name="20% - Accent6 13 3 3 2 3" xfId="46483"/>
    <cellStyle name="20% - Accent6 13 3 3 3" xfId="15228"/>
    <cellStyle name="20% - Accent6 13 3 3 3 2" xfId="34621"/>
    <cellStyle name="20% - Accent6 13 3 3 4" xfId="23438"/>
    <cellStyle name="20% - Accent6 13 3 3 5" xfId="41268"/>
    <cellStyle name="20% - Accent6 13 3 4" xfId="5137"/>
    <cellStyle name="20% - Accent6 13 3 4 2" xfId="10504"/>
    <cellStyle name="20% - Accent6 13 3 4 2 2" xfId="30062"/>
    <cellStyle name="20% - Accent6 13 3 4 2 3" xfId="47875"/>
    <cellStyle name="20% - Accent6 13 3 4 3" xfId="16627"/>
    <cellStyle name="20% - Accent6 13 3 4 3 2" xfId="36013"/>
    <cellStyle name="20% - Accent6 13 3 4 4" xfId="24830"/>
    <cellStyle name="20% - Accent6 13 3 4 5" xfId="42660"/>
    <cellStyle name="20% - Accent6 13 3 5" xfId="7475"/>
    <cellStyle name="20% - Accent6 13 3 5 2" xfId="27035"/>
    <cellStyle name="20% - Accent6 13 3 5 3" xfId="44859"/>
    <cellStyle name="20% - Accent6 13 3 6" xfId="13556"/>
    <cellStyle name="20% - Accent6 13 3 6 2" xfId="32989"/>
    <cellStyle name="20% - Accent6 13 3 7" xfId="18836"/>
    <cellStyle name="20% - Accent6 13 3 7 2" xfId="38160"/>
    <cellStyle name="20% - Accent6 13 3 8" xfId="21804"/>
    <cellStyle name="20% - Accent6 13 3 9" xfId="20320"/>
    <cellStyle name="20% - Accent6 13 4" xfId="1988"/>
    <cellStyle name="20% - Accent6 13 4 10" xfId="39950"/>
    <cellStyle name="20% - Accent6 13 4 2" xfId="2733"/>
    <cellStyle name="20% - Accent6 13 4 2 2" xfId="4755"/>
    <cellStyle name="20% - Accent6 13 4 2 2 2" xfId="10142"/>
    <cellStyle name="20% - Accent6 13 4 2 2 2 2" xfId="29700"/>
    <cellStyle name="20% - Accent6 13 4 2 2 2 3" xfId="47514"/>
    <cellStyle name="20% - Accent6 13 4 2 2 3" xfId="16261"/>
    <cellStyle name="20% - Accent6 13 4 2 2 3 2" xfId="35652"/>
    <cellStyle name="20% - Accent6 13 4 2 2 4" xfId="24469"/>
    <cellStyle name="20% - Accent6 13 4 2 2 5" xfId="42299"/>
    <cellStyle name="20% - Accent6 13 4 2 3" xfId="8528"/>
    <cellStyle name="20% - Accent6 13 4 2 3 2" xfId="28088"/>
    <cellStyle name="20% - Accent6 13 4 2 3 3" xfId="45907"/>
    <cellStyle name="20% - Accent6 13 4 2 4" xfId="14609"/>
    <cellStyle name="20% - Accent6 13 4 2 4 2" xfId="34037"/>
    <cellStyle name="20% - Accent6 13 4 2 5" xfId="19884"/>
    <cellStyle name="20% - Accent6 13 4 2 5 2" xfId="39208"/>
    <cellStyle name="20% - Accent6 13 4 2 6" xfId="22854"/>
    <cellStyle name="20% - Accent6 13 4 2 7" xfId="21368"/>
    <cellStyle name="20% - Accent6 13 4 2 8" xfId="40692"/>
    <cellStyle name="20% - Accent6 13 4 3" xfId="4025"/>
    <cellStyle name="20% - Accent6 13 4 3 2" xfId="9412"/>
    <cellStyle name="20% - Accent6 13 4 3 2 2" xfId="28970"/>
    <cellStyle name="20% - Accent6 13 4 3 2 3" xfId="46786"/>
    <cellStyle name="20% - Accent6 13 4 3 3" xfId="15531"/>
    <cellStyle name="20% - Accent6 13 4 3 3 2" xfId="34924"/>
    <cellStyle name="20% - Accent6 13 4 3 4" xfId="23741"/>
    <cellStyle name="20% - Accent6 13 4 3 5" xfId="41571"/>
    <cellStyle name="20% - Accent6 13 4 4" xfId="5571"/>
    <cellStyle name="20% - Accent6 13 4 4 2" xfId="10932"/>
    <cellStyle name="20% - Accent6 13 4 4 2 2" xfId="30490"/>
    <cellStyle name="20% - Accent6 13 4 4 2 3" xfId="48276"/>
    <cellStyle name="20% - Accent6 13 4 4 3" xfId="17055"/>
    <cellStyle name="20% - Accent6 13 4 4 3 2" xfId="36414"/>
    <cellStyle name="20% - Accent6 13 4 4 4" xfId="25231"/>
    <cellStyle name="20% - Accent6 13 4 4 5" xfId="43061"/>
    <cellStyle name="20% - Accent6 13 4 5" xfId="7783"/>
    <cellStyle name="20% - Accent6 13 4 5 2" xfId="27343"/>
    <cellStyle name="20% - Accent6 13 4 5 3" xfId="45165"/>
    <cellStyle name="20% - Accent6 13 4 6" xfId="13864"/>
    <cellStyle name="20% - Accent6 13 4 6 2" xfId="33295"/>
    <cellStyle name="20% - Accent6 13 4 7" xfId="19142"/>
    <cellStyle name="20% - Accent6 13 4 7 2" xfId="38466"/>
    <cellStyle name="20% - Accent6 13 4 8" xfId="22110"/>
    <cellStyle name="20% - Accent6 13 4 9" xfId="20626"/>
    <cellStyle name="20% - Accent6 13 5" xfId="2134"/>
    <cellStyle name="20% - Accent6 13 5 2" xfId="4170"/>
    <cellStyle name="20% - Accent6 13 5 2 2" xfId="9557"/>
    <cellStyle name="20% - Accent6 13 5 2 2 2" xfId="29115"/>
    <cellStyle name="20% - Accent6 13 5 2 2 3" xfId="46931"/>
    <cellStyle name="20% - Accent6 13 5 2 3" xfId="15676"/>
    <cellStyle name="20% - Accent6 13 5 2 3 2" xfId="35069"/>
    <cellStyle name="20% - Accent6 13 5 2 4" xfId="23886"/>
    <cellStyle name="20% - Accent6 13 5 2 5" xfId="41716"/>
    <cellStyle name="20% - Accent6 13 5 3" xfId="7929"/>
    <cellStyle name="20% - Accent6 13 5 3 2" xfId="27489"/>
    <cellStyle name="20% - Accent6 13 5 3 3" xfId="45310"/>
    <cellStyle name="20% - Accent6 13 5 4" xfId="14010"/>
    <cellStyle name="20% - Accent6 13 5 4 2" xfId="33440"/>
    <cellStyle name="20% - Accent6 13 5 5" xfId="19287"/>
    <cellStyle name="20% - Accent6 13 5 5 2" xfId="38611"/>
    <cellStyle name="20% - Accent6 13 5 6" xfId="22255"/>
    <cellStyle name="20% - Accent6 13 5 7" xfId="20771"/>
    <cellStyle name="20% - Accent6 13 5 8" xfId="40095"/>
    <cellStyle name="20% - Accent6 13 6" xfId="3162"/>
    <cellStyle name="20% - Accent6 13 6 2" xfId="8742"/>
    <cellStyle name="20% - Accent6 13 6 2 2" xfId="28302"/>
    <cellStyle name="20% - Accent6 13 6 2 3" xfId="46119"/>
    <cellStyle name="20% - Accent6 13 6 3" xfId="14833"/>
    <cellStyle name="20% - Accent6 13 6 3 2" xfId="34253"/>
    <cellStyle name="20% - Accent6 13 6 4" xfId="23070"/>
    <cellStyle name="20% - Accent6 13 6 5" xfId="40904"/>
    <cellStyle name="20% - Accent6 13 7" xfId="4930"/>
    <cellStyle name="20% - Accent6 13 7 2" xfId="10314"/>
    <cellStyle name="20% - Accent6 13 7 2 2" xfId="29872"/>
    <cellStyle name="20% - Accent6 13 7 2 3" xfId="47685"/>
    <cellStyle name="20% - Accent6 13 7 3" xfId="16436"/>
    <cellStyle name="20% - Accent6 13 7 3 2" xfId="35823"/>
    <cellStyle name="20% - Accent6 13 7 4" xfId="24640"/>
    <cellStyle name="20% - Accent6 13 7 5" xfId="42470"/>
    <cellStyle name="20% - Accent6 13 8" xfId="6257"/>
    <cellStyle name="20% - Accent6 13 8 2" xfId="11618"/>
    <cellStyle name="20% - Accent6 13 8 2 2" xfId="31176"/>
    <cellStyle name="20% - Accent6 13 8 2 3" xfId="48961"/>
    <cellStyle name="20% - Accent6 13 8 3" xfId="17741"/>
    <cellStyle name="20% - Accent6 13 8 3 2" xfId="37099"/>
    <cellStyle name="20% - Accent6 13 8 4" xfId="25916"/>
    <cellStyle name="20% - Accent6 13 8 5" xfId="43746"/>
    <cellStyle name="20% - Accent6 13 9" xfId="6661"/>
    <cellStyle name="20% - Accent6 13 9 2" xfId="12022"/>
    <cellStyle name="20% - Accent6 13 9 2 2" xfId="31580"/>
    <cellStyle name="20% - Accent6 13 9 2 3" xfId="49365"/>
    <cellStyle name="20% - Accent6 13 9 3" xfId="18145"/>
    <cellStyle name="20% - Accent6 13 9 3 2" xfId="37503"/>
    <cellStyle name="20% - Accent6 13 9 4" xfId="26320"/>
    <cellStyle name="20% - Accent6 13 9 5" xfId="44150"/>
    <cellStyle name="20% - Accent6 14" xfId="1859"/>
    <cellStyle name="20% - Accent6 14 10" xfId="20498"/>
    <cellStyle name="20% - Accent6 14 11" xfId="39822"/>
    <cellStyle name="20% - Accent6 14 2" xfId="2605"/>
    <cellStyle name="20% - Accent6 14 2 2" xfId="4627"/>
    <cellStyle name="20% - Accent6 14 2 2 2" xfId="6028"/>
    <cellStyle name="20% - Accent6 14 2 2 2 2" xfId="11389"/>
    <cellStyle name="20% - Accent6 14 2 2 2 2 2" xfId="30947"/>
    <cellStyle name="20% - Accent6 14 2 2 2 2 3" xfId="48733"/>
    <cellStyle name="20% - Accent6 14 2 2 2 3" xfId="17512"/>
    <cellStyle name="20% - Accent6 14 2 2 2 3 2" xfId="36871"/>
    <cellStyle name="20% - Accent6 14 2 2 2 4" xfId="25688"/>
    <cellStyle name="20% - Accent6 14 2 2 2 5" xfId="43518"/>
    <cellStyle name="20% - Accent6 14 2 2 3" xfId="10014"/>
    <cellStyle name="20% - Accent6 14 2 2 3 2" xfId="29572"/>
    <cellStyle name="20% - Accent6 14 2 2 3 3" xfId="47386"/>
    <cellStyle name="20% - Accent6 14 2 2 4" xfId="16133"/>
    <cellStyle name="20% - Accent6 14 2 2 4 2" xfId="35524"/>
    <cellStyle name="20% - Accent6 14 2 2 5" xfId="24341"/>
    <cellStyle name="20% - Accent6 14 2 2 6" xfId="42171"/>
    <cellStyle name="20% - Accent6 14 2 3" xfId="5419"/>
    <cellStyle name="20% - Accent6 14 2 3 2" xfId="10785"/>
    <cellStyle name="20% - Accent6 14 2 3 2 2" xfId="30343"/>
    <cellStyle name="20% - Accent6 14 2 3 2 3" xfId="48142"/>
    <cellStyle name="20% - Accent6 14 2 3 3" xfId="16908"/>
    <cellStyle name="20% - Accent6 14 2 3 3 2" xfId="36280"/>
    <cellStyle name="20% - Accent6 14 2 3 4" xfId="25097"/>
    <cellStyle name="20% - Accent6 14 2 3 5" xfId="42927"/>
    <cellStyle name="20% - Accent6 14 2 4" xfId="8400"/>
    <cellStyle name="20% - Accent6 14 2 4 2" xfId="27960"/>
    <cellStyle name="20% - Accent6 14 2 4 3" xfId="45779"/>
    <cellStyle name="20% - Accent6 14 2 5" xfId="14481"/>
    <cellStyle name="20% - Accent6 14 2 5 2" xfId="33909"/>
    <cellStyle name="20% - Accent6 14 2 6" xfId="19756"/>
    <cellStyle name="20% - Accent6 14 2 6 2" xfId="39080"/>
    <cellStyle name="20% - Accent6 14 2 7" xfId="22726"/>
    <cellStyle name="20% - Accent6 14 2 8" xfId="21240"/>
    <cellStyle name="20% - Accent6 14 2 9" xfId="40564"/>
    <cellStyle name="20% - Accent6 14 3" xfId="3897"/>
    <cellStyle name="20% - Accent6 14 3 2" xfId="5816"/>
    <cellStyle name="20% - Accent6 14 3 2 2" xfId="11177"/>
    <cellStyle name="20% - Accent6 14 3 2 2 2" xfId="30735"/>
    <cellStyle name="20% - Accent6 14 3 2 2 3" xfId="48521"/>
    <cellStyle name="20% - Accent6 14 3 2 3" xfId="17300"/>
    <cellStyle name="20% - Accent6 14 3 2 3 2" xfId="36659"/>
    <cellStyle name="20% - Accent6 14 3 2 4" xfId="25476"/>
    <cellStyle name="20% - Accent6 14 3 2 5" xfId="43306"/>
    <cellStyle name="20% - Accent6 14 3 3" xfId="5192"/>
    <cellStyle name="20% - Accent6 14 3 3 2" xfId="10559"/>
    <cellStyle name="20% - Accent6 14 3 3 2 2" xfId="30117"/>
    <cellStyle name="20% - Accent6 14 3 3 2 3" xfId="47930"/>
    <cellStyle name="20% - Accent6 14 3 3 3" xfId="16682"/>
    <cellStyle name="20% - Accent6 14 3 3 3 2" xfId="36068"/>
    <cellStyle name="20% - Accent6 14 3 3 4" xfId="24885"/>
    <cellStyle name="20% - Accent6 14 3 3 5" xfId="42715"/>
    <cellStyle name="20% - Accent6 14 3 4" xfId="9284"/>
    <cellStyle name="20% - Accent6 14 3 4 2" xfId="28842"/>
    <cellStyle name="20% - Accent6 14 3 4 3" xfId="46658"/>
    <cellStyle name="20% - Accent6 14 3 5" xfId="15403"/>
    <cellStyle name="20% - Accent6 14 3 5 2" xfId="34796"/>
    <cellStyle name="20% - Accent6 14 3 6" xfId="23613"/>
    <cellStyle name="20% - Accent6 14 3 7" xfId="41443"/>
    <cellStyle name="20% - Accent6 14 4" xfId="2955"/>
    <cellStyle name="20% - Accent6 14 4 2" xfId="5631"/>
    <cellStyle name="20% - Accent6 14 4 2 2" xfId="10992"/>
    <cellStyle name="20% - Accent6 14 4 2 2 2" xfId="30550"/>
    <cellStyle name="20% - Accent6 14 4 2 2 3" xfId="48336"/>
    <cellStyle name="20% - Accent6 14 4 2 3" xfId="17115"/>
    <cellStyle name="20% - Accent6 14 4 2 3 2" xfId="36474"/>
    <cellStyle name="20% - Accent6 14 4 2 4" xfId="25291"/>
    <cellStyle name="20% - Accent6 14 4 2 5" xfId="43121"/>
    <cellStyle name="20% - Accent6 14 5" xfId="4993"/>
    <cellStyle name="20% - Accent6 14 5 2" xfId="10374"/>
    <cellStyle name="20% - Accent6 14 5 2 2" xfId="29932"/>
    <cellStyle name="20% - Accent6 14 5 2 3" xfId="47745"/>
    <cellStyle name="20% - Accent6 14 5 3" xfId="16496"/>
    <cellStyle name="20% - Accent6 14 5 3 2" xfId="35883"/>
    <cellStyle name="20% - Accent6 14 5 4" xfId="24700"/>
    <cellStyle name="20% - Accent6 14 5 5" xfId="42530"/>
    <cellStyle name="20% - Accent6 14 6" xfId="7654"/>
    <cellStyle name="20% - Accent6 14 6 2" xfId="27214"/>
    <cellStyle name="20% - Accent6 14 6 3" xfId="45037"/>
    <cellStyle name="20% - Accent6 14 7" xfId="13735"/>
    <cellStyle name="20% - Accent6 14 7 2" xfId="33167"/>
    <cellStyle name="20% - Accent6 14 8" xfId="19014"/>
    <cellStyle name="20% - Accent6 14 8 2" xfId="38338"/>
    <cellStyle name="20% - Accent6 14 9" xfId="21982"/>
    <cellStyle name="20% - Accent6 15" xfId="2946"/>
    <cellStyle name="20% - Accent6 15 2" xfId="3325"/>
    <cellStyle name="20% - Accent6 15 2 2" xfId="5842"/>
    <cellStyle name="20% - Accent6 15 2 2 2" xfId="11203"/>
    <cellStyle name="20% - Accent6 15 2 2 2 2" xfId="30761"/>
    <cellStyle name="20% - Accent6 15 2 2 2 3" xfId="48547"/>
    <cellStyle name="20% - Accent6 15 2 2 3" xfId="17326"/>
    <cellStyle name="20% - Accent6 15 2 2 3 2" xfId="36685"/>
    <cellStyle name="20% - Accent6 15 2 2 4" xfId="25502"/>
    <cellStyle name="20% - Accent6 15 2 2 5" xfId="43332"/>
    <cellStyle name="20% - Accent6 15 2 3" xfId="5231"/>
    <cellStyle name="20% - Accent6 15 2 3 2" xfId="10598"/>
    <cellStyle name="20% - Accent6 15 2 3 2 2" xfId="30156"/>
    <cellStyle name="20% - Accent6 15 2 3 2 3" xfId="47956"/>
    <cellStyle name="20% - Accent6 15 2 3 3" xfId="16721"/>
    <cellStyle name="20% - Accent6 15 2 3 3 2" xfId="36094"/>
    <cellStyle name="20% - Accent6 15 2 3 4" xfId="24911"/>
    <cellStyle name="20% - Accent6 15 2 3 5" xfId="42741"/>
    <cellStyle name="20% - Accent6 15 2 4" xfId="6332"/>
    <cellStyle name="20% - Accent6 15 2 4 2" xfId="11693"/>
    <cellStyle name="20% - Accent6 15 2 4 2 2" xfId="31251"/>
    <cellStyle name="20% - Accent6 15 2 4 2 3" xfId="49036"/>
    <cellStyle name="20% - Accent6 15 2 4 3" xfId="17816"/>
    <cellStyle name="20% - Accent6 15 2 4 3 2" xfId="37174"/>
    <cellStyle name="20% - Accent6 15 2 4 4" xfId="25991"/>
    <cellStyle name="20% - Accent6 15 2 4 5" xfId="43821"/>
    <cellStyle name="20% - Accent6 15 2 5" xfId="6736"/>
    <cellStyle name="20% - Accent6 15 2 5 2" xfId="12097"/>
    <cellStyle name="20% - Accent6 15 2 5 2 2" xfId="31655"/>
    <cellStyle name="20% - Accent6 15 2 5 2 3" xfId="49440"/>
    <cellStyle name="20% - Accent6 15 2 5 3" xfId="18220"/>
    <cellStyle name="20% - Accent6 15 2 5 3 2" xfId="37578"/>
    <cellStyle name="20% - Accent6 15 2 5 4" xfId="26395"/>
    <cellStyle name="20% - Accent6 15 2 5 5" xfId="44225"/>
    <cellStyle name="20% - Accent6 15 2 6" xfId="8817"/>
    <cellStyle name="20% - Accent6 15 2 6 2" xfId="28377"/>
    <cellStyle name="20% - Accent6 15 2 6 3" xfId="46194"/>
    <cellStyle name="20% - Accent6 15 2 7" xfId="14919"/>
    <cellStyle name="20% - Accent6 15 2 7 2" xfId="34332"/>
    <cellStyle name="20% - Accent6 15 2 8" xfId="23149"/>
    <cellStyle name="20% - Accent6 15 2 9" xfId="40979"/>
    <cellStyle name="20% - Accent6 15 3" xfId="5003"/>
    <cellStyle name="20% - Accent6 15 4" xfId="6129"/>
    <cellStyle name="20% - Accent6 15 4 2" xfId="11490"/>
    <cellStyle name="20% - Accent6 15 4 2 2" xfId="31048"/>
    <cellStyle name="20% - Accent6 15 4 2 3" xfId="48833"/>
    <cellStyle name="20% - Accent6 15 4 3" xfId="17613"/>
    <cellStyle name="20% - Accent6 15 4 3 2" xfId="36971"/>
    <cellStyle name="20% - Accent6 15 4 4" xfId="25788"/>
    <cellStyle name="20% - Accent6 15 4 5" xfId="43618"/>
    <cellStyle name="20% - Accent6 15 5" xfId="6533"/>
    <cellStyle name="20% - Accent6 15 5 2" xfId="11894"/>
    <cellStyle name="20% - Accent6 15 5 2 2" xfId="31452"/>
    <cellStyle name="20% - Accent6 15 5 2 3" xfId="49237"/>
    <cellStyle name="20% - Accent6 15 5 3" xfId="18017"/>
    <cellStyle name="20% - Accent6 15 5 3 2" xfId="37375"/>
    <cellStyle name="20% - Accent6 15 5 4" xfId="26192"/>
    <cellStyle name="20% - Accent6 15 5 5" xfId="44022"/>
    <cellStyle name="20% - Accent6 15 6" xfId="8614"/>
    <cellStyle name="20% - Accent6 15 6 2" xfId="28174"/>
    <cellStyle name="20% - Accent6 15 6 3" xfId="45991"/>
    <cellStyle name="20% - Accent6 15 7" xfId="14705"/>
    <cellStyle name="20% - Accent6 15 7 2" xfId="34125"/>
    <cellStyle name="20% - Accent6 15 8" xfId="22942"/>
    <cellStyle name="20% - Accent6 15 9" xfId="40776"/>
    <cellStyle name="20% - Accent6 16" xfId="3250"/>
    <cellStyle name="20% - Accent6 17" xfId="2792"/>
    <cellStyle name="20% - Accent6 18" xfId="2767"/>
    <cellStyle name="20% - Accent6 18 2" xfId="8561"/>
    <cellStyle name="20% - Accent6 18 2 2" xfId="28121"/>
    <cellStyle name="20% - Accent6 18 2 3" xfId="45938"/>
    <cellStyle name="20% - Accent6 18 3" xfId="14642"/>
    <cellStyle name="20% - Accent6 18 3 2" xfId="34068"/>
    <cellStyle name="20% - Accent6 18 4" xfId="22885"/>
    <cellStyle name="20% - Accent6 18 5" xfId="40723"/>
    <cellStyle name="20% - Accent6 19" xfId="6977"/>
    <cellStyle name="20% - Accent6 2" xfId="165"/>
    <cellStyle name="20% - Accent6 2 10" xfId="1052"/>
    <cellStyle name="20% - Accent6 2 10 10" xfId="6548"/>
    <cellStyle name="20% - Accent6 2 10 10 2" xfId="11909"/>
    <cellStyle name="20% - Accent6 2 10 10 2 2" xfId="31467"/>
    <cellStyle name="20% - Accent6 2 10 10 2 3" xfId="49252"/>
    <cellStyle name="20% - Accent6 2 10 10 3" xfId="18032"/>
    <cellStyle name="20% - Accent6 2 10 10 3 2" xfId="37390"/>
    <cellStyle name="20% - Accent6 2 10 10 4" xfId="26207"/>
    <cellStyle name="20% - Accent6 2 10 10 5" xfId="44037"/>
    <cellStyle name="20% - Accent6 2 10 11" xfId="7069"/>
    <cellStyle name="20% - Accent6 2 10 11 2" xfId="26630"/>
    <cellStyle name="20% - Accent6 2 10 11 3" xfId="44455"/>
    <cellStyle name="20% - Accent6 2 10 12" xfId="12277"/>
    <cellStyle name="20% - Accent6 2 10 12 2" xfId="31835"/>
    <cellStyle name="20% - Accent6 2 10 12 3" xfId="49620"/>
    <cellStyle name="20% - Accent6 2 10 13" xfId="12630"/>
    <cellStyle name="20% - Accent6 2 10 13 2" xfId="32187"/>
    <cellStyle name="20% - Accent6 2 10 13 3" xfId="49930"/>
    <cellStyle name="20% - Accent6 2 10 14" xfId="13081"/>
    <cellStyle name="20% - Accent6 2 10 14 2" xfId="32583"/>
    <cellStyle name="20% - Accent6 2 10 15" xfId="18398"/>
    <cellStyle name="20% - Accent6 2 10 15 2" xfId="37756"/>
    <cellStyle name="20% - Accent6 2 10 16" xfId="21400"/>
    <cellStyle name="20% - Accent6 2 10 17" xfId="19916"/>
    <cellStyle name="20% - Accent6 2 10 18" xfId="39240"/>
    <cellStyle name="20% - Accent6 2 10 2" xfId="1223"/>
    <cellStyle name="20% - Accent6 2 10 2 10" xfId="7128"/>
    <cellStyle name="20% - Accent6 2 10 2 10 2" xfId="26688"/>
    <cellStyle name="20% - Accent6 2 10 2 10 3" xfId="44513"/>
    <cellStyle name="20% - Accent6 2 10 2 11" xfId="12336"/>
    <cellStyle name="20% - Accent6 2 10 2 11 2" xfId="31894"/>
    <cellStyle name="20% - Accent6 2 10 2 11 3" xfId="49678"/>
    <cellStyle name="20% - Accent6 2 10 2 12" xfId="12691"/>
    <cellStyle name="20% - Accent6 2 10 2 12 2" xfId="32247"/>
    <cellStyle name="20% - Accent6 2 10 2 12 3" xfId="49988"/>
    <cellStyle name="20% - Accent6 2 10 2 13" xfId="13144"/>
    <cellStyle name="20% - Accent6 2 10 2 13 2" xfId="32643"/>
    <cellStyle name="20% - Accent6 2 10 2 14" xfId="18456"/>
    <cellStyle name="20% - Accent6 2 10 2 14 2" xfId="37814"/>
    <cellStyle name="20% - Accent6 2 10 2 15" xfId="21458"/>
    <cellStyle name="20% - Accent6 2 10 2 16" xfId="19974"/>
    <cellStyle name="20% - Accent6 2 10 2 17" xfId="39298"/>
    <cellStyle name="20% - Accent6 2 10 2 2" xfId="1478"/>
    <cellStyle name="20% - Accent6 2 10 2 2 10" xfId="12849"/>
    <cellStyle name="20% - Accent6 2 10 2 2 10 2" xfId="32405"/>
    <cellStyle name="20% - Accent6 2 10 2 2 10 3" xfId="50144"/>
    <cellStyle name="20% - Accent6 2 10 2 2 11" xfId="13355"/>
    <cellStyle name="20% - Accent6 2 10 2 2 11 2" xfId="32788"/>
    <cellStyle name="20% - Accent6 2 10 2 2 12" xfId="18635"/>
    <cellStyle name="20% - Accent6 2 10 2 2 12 2" xfId="37959"/>
    <cellStyle name="20% - Accent6 2 10 2 2 13" xfId="21603"/>
    <cellStyle name="20% - Accent6 2 10 2 2 14" xfId="20119"/>
    <cellStyle name="20% - Accent6 2 10 2 2 15" xfId="39443"/>
    <cellStyle name="20% - Accent6 2 10 2 2 2" xfId="1771"/>
    <cellStyle name="20% - Accent6 2 10 2 2 2 10" xfId="39734"/>
    <cellStyle name="20% - Accent6 2 10 2 2 2 2" xfId="2517"/>
    <cellStyle name="20% - Accent6 2 10 2 2 2 2 2" xfId="4540"/>
    <cellStyle name="20% - Accent6 2 10 2 2 2 2 2 2" xfId="9927"/>
    <cellStyle name="20% - Accent6 2 10 2 2 2 2 2 2 2" xfId="29485"/>
    <cellStyle name="20% - Accent6 2 10 2 2 2 2 2 2 3" xfId="47299"/>
    <cellStyle name="20% - Accent6 2 10 2 2 2 2 2 3" xfId="16046"/>
    <cellStyle name="20% - Accent6 2 10 2 2 2 2 2 3 2" xfId="35437"/>
    <cellStyle name="20% - Accent6 2 10 2 2 2 2 2 4" xfId="24254"/>
    <cellStyle name="20% - Accent6 2 10 2 2 2 2 2 5" xfId="42084"/>
    <cellStyle name="20% - Accent6 2 10 2 2 2 2 3" xfId="8312"/>
    <cellStyle name="20% - Accent6 2 10 2 2 2 2 3 2" xfId="27872"/>
    <cellStyle name="20% - Accent6 2 10 2 2 2 2 3 3" xfId="45691"/>
    <cellStyle name="20% - Accent6 2 10 2 2 2 2 4" xfId="14393"/>
    <cellStyle name="20% - Accent6 2 10 2 2 2 2 4 2" xfId="33821"/>
    <cellStyle name="20% - Accent6 2 10 2 2 2 2 5" xfId="19668"/>
    <cellStyle name="20% - Accent6 2 10 2 2 2 2 5 2" xfId="38992"/>
    <cellStyle name="20% - Accent6 2 10 2 2 2 2 6" xfId="22638"/>
    <cellStyle name="20% - Accent6 2 10 2 2 2 2 7" xfId="21152"/>
    <cellStyle name="20% - Accent6 2 10 2 2 2 2 8" xfId="40476"/>
    <cellStyle name="20% - Accent6 2 10 2 2 2 3" xfId="3810"/>
    <cellStyle name="20% - Accent6 2 10 2 2 2 3 2" xfId="9197"/>
    <cellStyle name="20% - Accent6 2 10 2 2 2 3 2 2" xfId="28755"/>
    <cellStyle name="20% - Accent6 2 10 2 2 2 3 2 3" xfId="46571"/>
    <cellStyle name="20% - Accent6 2 10 2 2 2 3 3" xfId="15316"/>
    <cellStyle name="20% - Accent6 2 10 2 2 2 3 3 2" xfId="34709"/>
    <cellStyle name="20% - Accent6 2 10 2 2 2 3 4" xfId="23526"/>
    <cellStyle name="20% - Accent6 2 10 2 2 2 3 5" xfId="41356"/>
    <cellStyle name="20% - Accent6 2 10 2 2 2 4" xfId="5918"/>
    <cellStyle name="20% - Accent6 2 10 2 2 2 4 2" xfId="11279"/>
    <cellStyle name="20% - Accent6 2 10 2 2 2 4 2 2" xfId="30837"/>
    <cellStyle name="20% - Accent6 2 10 2 2 2 4 2 3" xfId="48623"/>
    <cellStyle name="20% - Accent6 2 10 2 2 2 4 3" xfId="17402"/>
    <cellStyle name="20% - Accent6 2 10 2 2 2 4 3 2" xfId="36761"/>
    <cellStyle name="20% - Accent6 2 10 2 2 2 4 4" xfId="25578"/>
    <cellStyle name="20% - Accent6 2 10 2 2 2 4 5" xfId="43408"/>
    <cellStyle name="20% - Accent6 2 10 2 2 2 5" xfId="7566"/>
    <cellStyle name="20% - Accent6 2 10 2 2 2 5 2" xfId="27126"/>
    <cellStyle name="20% - Accent6 2 10 2 2 2 5 3" xfId="44949"/>
    <cellStyle name="20% - Accent6 2 10 2 2 2 6" xfId="13647"/>
    <cellStyle name="20% - Accent6 2 10 2 2 2 6 2" xfId="33079"/>
    <cellStyle name="20% - Accent6 2 10 2 2 2 7" xfId="18926"/>
    <cellStyle name="20% - Accent6 2 10 2 2 2 7 2" xfId="38250"/>
    <cellStyle name="20% - Accent6 2 10 2 2 2 8" xfId="21894"/>
    <cellStyle name="20% - Accent6 2 10 2 2 2 9" xfId="20410"/>
    <cellStyle name="20% - Accent6 2 10 2 2 3" xfId="2225"/>
    <cellStyle name="20% - Accent6 2 10 2 2 3 2" xfId="4261"/>
    <cellStyle name="20% - Accent6 2 10 2 2 3 2 2" xfId="9648"/>
    <cellStyle name="20% - Accent6 2 10 2 2 3 2 2 2" xfId="29206"/>
    <cellStyle name="20% - Accent6 2 10 2 2 3 2 2 3" xfId="47021"/>
    <cellStyle name="20% - Accent6 2 10 2 2 3 2 3" xfId="15767"/>
    <cellStyle name="20% - Accent6 2 10 2 2 3 2 3 2" xfId="35159"/>
    <cellStyle name="20% - Accent6 2 10 2 2 3 2 4" xfId="23976"/>
    <cellStyle name="20% - Accent6 2 10 2 2 3 2 5" xfId="41806"/>
    <cellStyle name="20% - Accent6 2 10 2 2 3 3" xfId="8020"/>
    <cellStyle name="20% - Accent6 2 10 2 2 3 3 2" xfId="27580"/>
    <cellStyle name="20% - Accent6 2 10 2 2 3 3 3" xfId="45400"/>
    <cellStyle name="20% - Accent6 2 10 2 2 3 4" xfId="14101"/>
    <cellStyle name="20% - Accent6 2 10 2 2 3 4 2" xfId="33530"/>
    <cellStyle name="20% - Accent6 2 10 2 2 3 5" xfId="19377"/>
    <cellStyle name="20% - Accent6 2 10 2 2 3 5 2" xfId="38701"/>
    <cellStyle name="20% - Accent6 2 10 2 2 3 6" xfId="22346"/>
    <cellStyle name="20% - Accent6 2 10 2 2 3 7" xfId="20861"/>
    <cellStyle name="20% - Accent6 2 10 2 2 3 8" xfId="40185"/>
    <cellStyle name="20% - Accent6 2 10 2 2 4" xfId="3398"/>
    <cellStyle name="20% - Accent6 2 10 2 2 4 2" xfId="8890"/>
    <cellStyle name="20% - Accent6 2 10 2 2 4 2 2" xfId="28450"/>
    <cellStyle name="20% - Accent6 2 10 2 2 4 2 3" xfId="46267"/>
    <cellStyle name="20% - Accent6 2 10 2 2 4 3" xfId="14992"/>
    <cellStyle name="20% - Accent6 2 10 2 2 4 3 2" xfId="34405"/>
    <cellStyle name="20% - Accent6 2 10 2 2 4 4" xfId="23222"/>
    <cellStyle name="20% - Accent6 2 10 2 2 4 5" xfId="41052"/>
    <cellStyle name="20% - Accent6 2 10 2 2 5" xfId="5309"/>
    <cellStyle name="20% - Accent6 2 10 2 2 5 2" xfId="10675"/>
    <cellStyle name="20% - Accent6 2 10 2 2 5 2 2" xfId="30233"/>
    <cellStyle name="20% - Accent6 2 10 2 2 5 2 3" xfId="48032"/>
    <cellStyle name="20% - Accent6 2 10 2 2 5 3" xfId="16798"/>
    <cellStyle name="20% - Accent6 2 10 2 2 5 3 2" xfId="36170"/>
    <cellStyle name="20% - Accent6 2 10 2 2 5 4" xfId="24987"/>
    <cellStyle name="20% - Accent6 2 10 2 2 5 5" xfId="42817"/>
    <cellStyle name="20% - Accent6 2 10 2 2 6" xfId="6405"/>
    <cellStyle name="20% - Accent6 2 10 2 2 6 2" xfId="11766"/>
    <cellStyle name="20% - Accent6 2 10 2 2 6 2 2" xfId="31324"/>
    <cellStyle name="20% - Accent6 2 10 2 2 6 2 3" xfId="49109"/>
    <cellStyle name="20% - Accent6 2 10 2 2 6 3" xfId="17889"/>
    <cellStyle name="20% - Accent6 2 10 2 2 6 3 2" xfId="37247"/>
    <cellStyle name="20% - Accent6 2 10 2 2 6 4" xfId="26064"/>
    <cellStyle name="20% - Accent6 2 10 2 2 6 5" xfId="43894"/>
    <cellStyle name="20% - Accent6 2 10 2 2 7" xfId="6809"/>
    <cellStyle name="20% - Accent6 2 10 2 2 7 2" xfId="12170"/>
    <cellStyle name="20% - Accent6 2 10 2 2 7 2 2" xfId="31728"/>
    <cellStyle name="20% - Accent6 2 10 2 2 7 2 3" xfId="49513"/>
    <cellStyle name="20% - Accent6 2 10 2 2 7 3" xfId="18293"/>
    <cellStyle name="20% - Accent6 2 10 2 2 7 3 2" xfId="37651"/>
    <cellStyle name="20% - Accent6 2 10 2 2 7 4" xfId="26468"/>
    <cellStyle name="20% - Accent6 2 10 2 2 7 5" xfId="44298"/>
    <cellStyle name="20% - Accent6 2 10 2 2 8" xfId="7274"/>
    <cellStyle name="20% - Accent6 2 10 2 2 8 2" xfId="26834"/>
    <cellStyle name="20% - Accent6 2 10 2 2 8 3" xfId="44658"/>
    <cellStyle name="20% - Accent6 2 10 2 2 9" xfId="12493"/>
    <cellStyle name="20% - Accent6 2 10 2 2 9 2" xfId="32050"/>
    <cellStyle name="20% - Accent6 2 10 2 2 9 3" xfId="49834"/>
    <cellStyle name="20% - Accent6 2 10 2 3" xfId="1625"/>
    <cellStyle name="20% - Accent6 2 10 2 3 10" xfId="39589"/>
    <cellStyle name="20% - Accent6 2 10 2 3 2" xfId="2371"/>
    <cellStyle name="20% - Accent6 2 10 2 3 2 2" xfId="4394"/>
    <cellStyle name="20% - Accent6 2 10 2 3 2 2 2" xfId="9781"/>
    <cellStyle name="20% - Accent6 2 10 2 3 2 2 2 2" xfId="29339"/>
    <cellStyle name="20% - Accent6 2 10 2 3 2 2 2 3" xfId="47154"/>
    <cellStyle name="20% - Accent6 2 10 2 3 2 2 3" xfId="15900"/>
    <cellStyle name="20% - Accent6 2 10 2 3 2 2 3 2" xfId="35292"/>
    <cellStyle name="20% - Accent6 2 10 2 3 2 2 4" xfId="24109"/>
    <cellStyle name="20% - Accent6 2 10 2 3 2 2 5" xfId="41939"/>
    <cellStyle name="20% - Accent6 2 10 2 3 2 3" xfId="5706"/>
    <cellStyle name="20% - Accent6 2 10 2 3 2 3 2" xfId="11067"/>
    <cellStyle name="20% - Accent6 2 10 2 3 2 3 2 2" xfId="30625"/>
    <cellStyle name="20% - Accent6 2 10 2 3 2 3 2 3" xfId="48411"/>
    <cellStyle name="20% - Accent6 2 10 2 3 2 3 3" xfId="17190"/>
    <cellStyle name="20% - Accent6 2 10 2 3 2 3 3 2" xfId="36549"/>
    <cellStyle name="20% - Accent6 2 10 2 3 2 3 4" xfId="25366"/>
    <cellStyle name="20% - Accent6 2 10 2 3 2 3 5" xfId="43196"/>
    <cellStyle name="20% - Accent6 2 10 2 3 2 4" xfId="8166"/>
    <cellStyle name="20% - Accent6 2 10 2 3 2 4 2" xfId="27726"/>
    <cellStyle name="20% - Accent6 2 10 2 3 2 4 3" xfId="45546"/>
    <cellStyle name="20% - Accent6 2 10 2 3 2 5" xfId="14247"/>
    <cellStyle name="20% - Accent6 2 10 2 3 2 5 2" xfId="33676"/>
    <cellStyle name="20% - Accent6 2 10 2 3 2 6" xfId="19523"/>
    <cellStyle name="20% - Accent6 2 10 2 3 2 6 2" xfId="38847"/>
    <cellStyle name="20% - Accent6 2 10 2 3 2 7" xfId="22492"/>
    <cellStyle name="20% - Accent6 2 10 2 3 2 8" xfId="21007"/>
    <cellStyle name="20% - Accent6 2 10 2 3 2 9" xfId="40331"/>
    <cellStyle name="20% - Accent6 2 10 2 3 3" xfId="3667"/>
    <cellStyle name="20% - Accent6 2 10 2 3 3 2" xfId="9054"/>
    <cellStyle name="20% - Accent6 2 10 2 3 3 2 2" xfId="28612"/>
    <cellStyle name="20% - Accent6 2 10 2 3 3 2 3" xfId="46428"/>
    <cellStyle name="20% - Accent6 2 10 2 3 3 3" xfId="15173"/>
    <cellStyle name="20% - Accent6 2 10 2 3 3 3 2" xfId="34566"/>
    <cellStyle name="20% - Accent6 2 10 2 3 3 4" xfId="23383"/>
    <cellStyle name="20% - Accent6 2 10 2 3 3 5" xfId="41213"/>
    <cellStyle name="20% - Accent6 2 10 2 3 4" xfId="5082"/>
    <cellStyle name="20% - Accent6 2 10 2 3 4 2" xfId="10449"/>
    <cellStyle name="20% - Accent6 2 10 2 3 4 2 2" xfId="30007"/>
    <cellStyle name="20% - Accent6 2 10 2 3 4 2 3" xfId="47820"/>
    <cellStyle name="20% - Accent6 2 10 2 3 4 3" xfId="16572"/>
    <cellStyle name="20% - Accent6 2 10 2 3 4 3 2" xfId="35958"/>
    <cellStyle name="20% - Accent6 2 10 2 3 4 4" xfId="24775"/>
    <cellStyle name="20% - Accent6 2 10 2 3 4 5" xfId="42605"/>
    <cellStyle name="20% - Accent6 2 10 2 3 5" xfId="7420"/>
    <cellStyle name="20% - Accent6 2 10 2 3 5 2" xfId="26980"/>
    <cellStyle name="20% - Accent6 2 10 2 3 5 3" xfId="44804"/>
    <cellStyle name="20% - Accent6 2 10 2 3 6" xfId="13501"/>
    <cellStyle name="20% - Accent6 2 10 2 3 6 2" xfId="32934"/>
    <cellStyle name="20% - Accent6 2 10 2 3 7" xfId="18781"/>
    <cellStyle name="20% - Accent6 2 10 2 3 7 2" xfId="38105"/>
    <cellStyle name="20% - Accent6 2 10 2 3 8" xfId="21749"/>
    <cellStyle name="20% - Accent6 2 10 2 3 9" xfId="20265"/>
    <cellStyle name="20% - Accent6 2 10 2 4" xfId="1933"/>
    <cellStyle name="20% - Accent6 2 10 2 4 10" xfId="39895"/>
    <cellStyle name="20% - Accent6 2 10 2 4 2" xfId="2678"/>
    <cellStyle name="20% - Accent6 2 10 2 4 2 2" xfId="4700"/>
    <cellStyle name="20% - Accent6 2 10 2 4 2 2 2" xfId="10087"/>
    <cellStyle name="20% - Accent6 2 10 2 4 2 2 2 2" xfId="29645"/>
    <cellStyle name="20% - Accent6 2 10 2 4 2 2 2 3" xfId="47459"/>
    <cellStyle name="20% - Accent6 2 10 2 4 2 2 3" xfId="16206"/>
    <cellStyle name="20% - Accent6 2 10 2 4 2 2 3 2" xfId="35597"/>
    <cellStyle name="20% - Accent6 2 10 2 4 2 2 4" xfId="24414"/>
    <cellStyle name="20% - Accent6 2 10 2 4 2 2 5" xfId="42244"/>
    <cellStyle name="20% - Accent6 2 10 2 4 2 3" xfId="8473"/>
    <cellStyle name="20% - Accent6 2 10 2 4 2 3 2" xfId="28033"/>
    <cellStyle name="20% - Accent6 2 10 2 4 2 3 3" xfId="45852"/>
    <cellStyle name="20% - Accent6 2 10 2 4 2 4" xfId="14554"/>
    <cellStyle name="20% - Accent6 2 10 2 4 2 4 2" xfId="33982"/>
    <cellStyle name="20% - Accent6 2 10 2 4 2 5" xfId="19829"/>
    <cellStyle name="20% - Accent6 2 10 2 4 2 5 2" xfId="39153"/>
    <cellStyle name="20% - Accent6 2 10 2 4 2 6" xfId="22799"/>
    <cellStyle name="20% - Accent6 2 10 2 4 2 7" xfId="21313"/>
    <cellStyle name="20% - Accent6 2 10 2 4 2 8" xfId="40637"/>
    <cellStyle name="20% - Accent6 2 10 2 4 3" xfId="3970"/>
    <cellStyle name="20% - Accent6 2 10 2 4 3 2" xfId="9357"/>
    <cellStyle name="20% - Accent6 2 10 2 4 3 2 2" xfId="28915"/>
    <cellStyle name="20% - Accent6 2 10 2 4 3 2 3" xfId="46731"/>
    <cellStyle name="20% - Accent6 2 10 2 4 3 3" xfId="15476"/>
    <cellStyle name="20% - Accent6 2 10 2 4 3 3 2" xfId="34869"/>
    <cellStyle name="20% - Accent6 2 10 2 4 3 4" xfId="23686"/>
    <cellStyle name="20% - Accent6 2 10 2 4 3 5" xfId="41516"/>
    <cellStyle name="20% - Accent6 2 10 2 4 4" xfId="5516"/>
    <cellStyle name="20% - Accent6 2 10 2 4 4 2" xfId="10877"/>
    <cellStyle name="20% - Accent6 2 10 2 4 4 2 2" xfId="30435"/>
    <cellStyle name="20% - Accent6 2 10 2 4 4 2 3" xfId="48221"/>
    <cellStyle name="20% - Accent6 2 10 2 4 4 3" xfId="17000"/>
    <cellStyle name="20% - Accent6 2 10 2 4 4 3 2" xfId="36359"/>
    <cellStyle name="20% - Accent6 2 10 2 4 4 4" xfId="25176"/>
    <cellStyle name="20% - Accent6 2 10 2 4 4 5" xfId="43006"/>
    <cellStyle name="20% - Accent6 2 10 2 4 5" xfId="7728"/>
    <cellStyle name="20% - Accent6 2 10 2 4 5 2" xfId="27288"/>
    <cellStyle name="20% - Accent6 2 10 2 4 5 3" xfId="45110"/>
    <cellStyle name="20% - Accent6 2 10 2 4 6" xfId="13809"/>
    <cellStyle name="20% - Accent6 2 10 2 4 6 2" xfId="33240"/>
    <cellStyle name="20% - Accent6 2 10 2 4 7" xfId="19087"/>
    <cellStyle name="20% - Accent6 2 10 2 4 7 2" xfId="38411"/>
    <cellStyle name="20% - Accent6 2 10 2 4 8" xfId="22055"/>
    <cellStyle name="20% - Accent6 2 10 2 4 9" xfId="20571"/>
    <cellStyle name="20% - Accent6 2 10 2 5" xfId="2079"/>
    <cellStyle name="20% - Accent6 2 10 2 5 2" xfId="4115"/>
    <cellStyle name="20% - Accent6 2 10 2 5 2 2" xfId="9502"/>
    <cellStyle name="20% - Accent6 2 10 2 5 2 2 2" xfId="29060"/>
    <cellStyle name="20% - Accent6 2 10 2 5 2 2 3" xfId="46876"/>
    <cellStyle name="20% - Accent6 2 10 2 5 2 3" xfId="15621"/>
    <cellStyle name="20% - Accent6 2 10 2 5 2 3 2" xfId="35014"/>
    <cellStyle name="20% - Accent6 2 10 2 5 2 4" xfId="23831"/>
    <cellStyle name="20% - Accent6 2 10 2 5 2 5" xfId="41661"/>
    <cellStyle name="20% - Accent6 2 10 2 5 3" xfId="7874"/>
    <cellStyle name="20% - Accent6 2 10 2 5 3 2" xfId="27434"/>
    <cellStyle name="20% - Accent6 2 10 2 5 3 3" xfId="45255"/>
    <cellStyle name="20% - Accent6 2 10 2 5 4" xfId="13955"/>
    <cellStyle name="20% - Accent6 2 10 2 5 4 2" xfId="33385"/>
    <cellStyle name="20% - Accent6 2 10 2 5 5" xfId="19232"/>
    <cellStyle name="20% - Accent6 2 10 2 5 5 2" xfId="38556"/>
    <cellStyle name="20% - Accent6 2 10 2 5 6" xfId="22200"/>
    <cellStyle name="20% - Accent6 2 10 2 5 7" xfId="20716"/>
    <cellStyle name="20% - Accent6 2 10 2 5 8" xfId="40040"/>
    <cellStyle name="20% - Accent6 2 10 2 6" xfId="3107"/>
    <cellStyle name="20% - Accent6 2 10 2 6 2" xfId="8687"/>
    <cellStyle name="20% - Accent6 2 10 2 6 2 2" xfId="28247"/>
    <cellStyle name="20% - Accent6 2 10 2 6 2 3" xfId="46064"/>
    <cellStyle name="20% - Accent6 2 10 2 6 3" xfId="14778"/>
    <cellStyle name="20% - Accent6 2 10 2 6 3 2" xfId="34198"/>
    <cellStyle name="20% - Accent6 2 10 2 6 4" xfId="23015"/>
    <cellStyle name="20% - Accent6 2 10 2 6 5" xfId="40849"/>
    <cellStyle name="20% - Accent6 2 10 2 7" xfId="4875"/>
    <cellStyle name="20% - Accent6 2 10 2 7 2" xfId="10259"/>
    <cellStyle name="20% - Accent6 2 10 2 7 2 2" xfId="29817"/>
    <cellStyle name="20% - Accent6 2 10 2 7 2 3" xfId="47630"/>
    <cellStyle name="20% - Accent6 2 10 2 7 3" xfId="16381"/>
    <cellStyle name="20% - Accent6 2 10 2 7 3 2" xfId="35768"/>
    <cellStyle name="20% - Accent6 2 10 2 7 4" xfId="24585"/>
    <cellStyle name="20% - Accent6 2 10 2 7 5" xfId="42415"/>
    <cellStyle name="20% - Accent6 2 10 2 8" xfId="6202"/>
    <cellStyle name="20% - Accent6 2 10 2 8 2" xfId="11563"/>
    <cellStyle name="20% - Accent6 2 10 2 8 2 2" xfId="31121"/>
    <cellStyle name="20% - Accent6 2 10 2 8 2 3" xfId="48906"/>
    <cellStyle name="20% - Accent6 2 10 2 8 3" xfId="17686"/>
    <cellStyle name="20% - Accent6 2 10 2 8 3 2" xfId="37044"/>
    <cellStyle name="20% - Accent6 2 10 2 8 4" xfId="25861"/>
    <cellStyle name="20% - Accent6 2 10 2 8 5" xfId="43691"/>
    <cellStyle name="20% - Accent6 2 10 2 9" xfId="6606"/>
    <cellStyle name="20% - Accent6 2 10 2 9 2" xfId="11967"/>
    <cellStyle name="20% - Accent6 2 10 2 9 2 2" xfId="31525"/>
    <cellStyle name="20% - Accent6 2 10 2 9 2 3" xfId="49310"/>
    <cellStyle name="20% - Accent6 2 10 2 9 3" xfId="18090"/>
    <cellStyle name="20% - Accent6 2 10 2 9 3 2" xfId="37448"/>
    <cellStyle name="20% - Accent6 2 10 2 9 4" xfId="26265"/>
    <cellStyle name="20% - Accent6 2 10 2 9 5" xfId="44095"/>
    <cellStyle name="20% - Accent6 2 10 3" xfId="1414"/>
    <cellStyle name="20% - Accent6 2 10 3 10" xfId="12791"/>
    <cellStyle name="20% - Accent6 2 10 3 10 2" xfId="32347"/>
    <cellStyle name="20% - Accent6 2 10 3 10 3" xfId="50086"/>
    <cellStyle name="20% - Accent6 2 10 3 11" xfId="13293"/>
    <cellStyle name="20% - Accent6 2 10 3 11 2" xfId="32730"/>
    <cellStyle name="20% - Accent6 2 10 3 12" xfId="18575"/>
    <cellStyle name="20% - Accent6 2 10 3 12 2" xfId="37901"/>
    <cellStyle name="20% - Accent6 2 10 3 13" xfId="21545"/>
    <cellStyle name="20% - Accent6 2 10 3 14" xfId="20061"/>
    <cellStyle name="20% - Accent6 2 10 3 15" xfId="39385"/>
    <cellStyle name="20% - Accent6 2 10 3 2" xfId="1712"/>
    <cellStyle name="20% - Accent6 2 10 3 2 10" xfId="39676"/>
    <cellStyle name="20% - Accent6 2 10 3 2 2" xfId="2458"/>
    <cellStyle name="20% - Accent6 2 10 3 2 2 2" xfId="4481"/>
    <cellStyle name="20% - Accent6 2 10 3 2 2 2 2" xfId="9868"/>
    <cellStyle name="20% - Accent6 2 10 3 2 2 2 2 2" xfId="29426"/>
    <cellStyle name="20% - Accent6 2 10 3 2 2 2 2 3" xfId="47241"/>
    <cellStyle name="20% - Accent6 2 10 3 2 2 2 3" xfId="15987"/>
    <cellStyle name="20% - Accent6 2 10 3 2 2 2 3 2" xfId="35379"/>
    <cellStyle name="20% - Accent6 2 10 3 2 2 2 4" xfId="24196"/>
    <cellStyle name="20% - Accent6 2 10 3 2 2 2 5" xfId="42026"/>
    <cellStyle name="20% - Accent6 2 10 3 2 2 3" xfId="8253"/>
    <cellStyle name="20% - Accent6 2 10 3 2 2 3 2" xfId="27813"/>
    <cellStyle name="20% - Accent6 2 10 3 2 2 3 3" xfId="45633"/>
    <cellStyle name="20% - Accent6 2 10 3 2 2 4" xfId="14334"/>
    <cellStyle name="20% - Accent6 2 10 3 2 2 4 2" xfId="33763"/>
    <cellStyle name="20% - Accent6 2 10 3 2 2 5" xfId="19610"/>
    <cellStyle name="20% - Accent6 2 10 3 2 2 5 2" xfId="38934"/>
    <cellStyle name="20% - Accent6 2 10 3 2 2 6" xfId="22579"/>
    <cellStyle name="20% - Accent6 2 10 3 2 2 7" xfId="21094"/>
    <cellStyle name="20% - Accent6 2 10 3 2 2 8" xfId="40418"/>
    <cellStyle name="20% - Accent6 2 10 3 2 3" xfId="3752"/>
    <cellStyle name="20% - Accent6 2 10 3 2 3 2" xfId="9139"/>
    <cellStyle name="20% - Accent6 2 10 3 2 3 2 2" xfId="28697"/>
    <cellStyle name="20% - Accent6 2 10 3 2 3 2 3" xfId="46513"/>
    <cellStyle name="20% - Accent6 2 10 3 2 3 3" xfId="15258"/>
    <cellStyle name="20% - Accent6 2 10 3 2 3 3 2" xfId="34651"/>
    <cellStyle name="20% - Accent6 2 10 3 2 3 4" xfId="23468"/>
    <cellStyle name="20% - Accent6 2 10 3 2 3 5" xfId="41298"/>
    <cellStyle name="20% - Accent6 2 10 3 2 4" xfId="5860"/>
    <cellStyle name="20% - Accent6 2 10 3 2 4 2" xfId="11221"/>
    <cellStyle name="20% - Accent6 2 10 3 2 4 2 2" xfId="30779"/>
    <cellStyle name="20% - Accent6 2 10 3 2 4 2 3" xfId="48565"/>
    <cellStyle name="20% - Accent6 2 10 3 2 4 3" xfId="17344"/>
    <cellStyle name="20% - Accent6 2 10 3 2 4 3 2" xfId="36703"/>
    <cellStyle name="20% - Accent6 2 10 3 2 4 4" xfId="25520"/>
    <cellStyle name="20% - Accent6 2 10 3 2 4 5" xfId="43350"/>
    <cellStyle name="20% - Accent6 2 10 3 2 5" xfId="7507"/>
    <cellStyle name="20% - Accent6 2 10 3 2 5 2" xfId="27067"/>
    <cellStyle name="20% - Accent6 2 10 3 2 5 3" xfId="44891"/>
    <cellStyle name="20% - Accent6 2 10 3 2 6" xfId="13588"/>
    <cellStyle name="20% - Accent6 2 10 3 2 6 2" xfId="33021"/>
    <cellStyle name="20% - Accent6 2 10 3 2 7" xfId="18868"/>
    <cellStyle name="20% - Accent6 2 10 3 2 7 2" xfId="38192"/>
    <cellStyle name="20% - Accent6 2 10 3 2 8" xfId="21836"/>
    <cellStyle name="20% - Accent6 2 10 3 2 9" xfId="20352"/>
    <cellStyle name="20% - Accent6 2 10 3 3" xfId="2166"/>
    <cellStyle name="20% - Accent6 2 10 3 3 2" xfId="4202"/>
    <cellStyle name="20% - Accent6 2 10 3 3 2 2" xfId="9589"/>
    <cellStyle name="20% - Accent6 2 10 3 3 2 2 2" xfId="29147"/>
    <cellStyle name="20% - Accent6 2 10 3 3 2 2 3" xfId="46963"/>
    <cellStyle name="20% - Accent6 2 10 3 3 2 3" xfId="15708"/>
    <cellStyle name="20% - Accent6 2 10 3 3 2 3 2" xfId="35101"/>
    <cellStyle name="20% - Accent6 2 10 3 3 2 4" xfId="23918"/>
    <cellStyle name="20% - Accent6 2 10 3 3 2 5" xfId="41748"/>
    <cellStyle name="20% - Accent6 2 10 3 3 3" xfId="7961"/>
    <cellStyle name="20% - Accent6 2 10 3 3 3 2" xfId="27521"/>
    <cellStyle name="20% - Accent6 2 10 3 3 3 3" xfId="45342"/>
    <cellStyle name="20% - Accent6 2 10 3 3 4" xfId="14042"/>
    <cellStyle name="20% - Accent6 2 10 3 3 4 2" xfId="33472"/>
    <cellStyle name="20% - Accent6 2 10 3 3 5" xfId="19319"/>
    <cellStyle name="20% - Accent6 2 10 3 3 5 2" xfId="38643"/>
    <cellStyle name="20% - Accent6 2 10 3 3 6" xfId="22287"/>
    <cellStyle name="20% - Accent6 2 10 3 3 7" xfId="20803"/>
    <cellStyle name="20% - Accent6 2 10 3 3 8" xfId="40127"/>
    <cellStyle name="20% - Accent6 2 10 3 4" xfId="3340"/>
    <cellStyle name="20% - Accent6 2 10 3 4 2" xfId="8832"/>
    <cellStyle name="20% - Accent6 2 10 3 4 2 2" xfId="28392"/>
    <cellStyle name="20% - Accent6 2 10 3 4 2 3" xfId="46209"/>
    <cellStyle name="20% - Accent6 2 10 3 4 3" xfId="14934"/>
    <cellStyle name="20% - Accent6 2 10 3 4 3 2" xfId="34347"/>
    <cellStyle name="20% - Accent6 2 10 3 4 4" xfId="23164"/>
    <cellStyle name="20% - Accent6 2 10 3 4 5" xfId="40994"/>
    <cellStyle name="20% - Accent6 2 10 3 5" xfId="5251"/>
    <cellStyle name="20% - Accent6 2 10 3 5 2" xfId="10617"/>
    <cellStyle name="20% - Accent6 2 10 3 5 2 2" xfId="30175"/>
    <cellStyle name="20% - Accent6 2 10 3 5 2 3" xfId="47974"/>
    <cellStyle name="20% - Accent6 2 10 3 5 3" xfId="16740"/>
    <cellStyle name="20% - Accent6 2 10 3 5 3 2" xfId="36112"/>
    <cellStyle name="20% - Accent6 2 10 3 5 4" xfId="24929"/>
    <cellStyle name="20% - Accent6 2 10 3 5 5" xfId="42759"/>
    <cellStyle name="20% - Accent6 2 10 3 6" xfId="6347"/>
    <cellStyle name="20% - Accent6 2 10 3 6 2" xfId="11708"/>
    <cellStyle name="20% - Accent6 2 10 3 6 2 2" xfId="31266"/>
    <cellStyle name="20% - Accent6 2 10 3 6 2 3" xfId="49051"/>
    <cellStyle name="20% - Accent6 2 10 3 6 3" xfId="17831"/>
    <cellStyle name="20% - Accent6 2 10 3 6 3 2" xfId="37189"/>
    <cellStyle name="20% - Accent6 2 10 3 6 4" xfId="26006"/>
    <cellStyle name="20% - Accent6 2 10 3 6 5" xfId="43836"/>
    <cellStyle name="20% - Accent6 2 10 3 7" xfId="6751"/>
    <cellStyle name="20% - Accent6 2 10 3 7 2" xfId="12112"/>
    <cellStyle name="20% - Accent6 2 10 3 7 2 2" xfId="31670"/>
    <cellStyle name="20% - Accent6 2 10 3 7 2 3" xfId="49455"/>
    <cellStyle name="20% - Accent6 2 10 3 7 3" xfId="18235"/>
    <cellStyle name="20% - Accent6 2 10 3 7 3 2" xfId="37593"/>
    <cellStyle name="20% - Accent6 2 10 3 7 4" xfId="26410"/>
    <cellStyle name="20% - Accent6 2 10 3 7 5" xfId="44240"/>
    <cellStyle name="20% - Accent6 2 10 3 8" xfId="7215"/>
    <cellStyle name="20% - Accent6 2 10 3 8 2" xfId="26775"/>
    <cellStyle name="20% - Accent6 2 10 3 8 3" xfId="44600"/>
    <cellStyle name="20% - Accent6 2 10 3 9" xfId="12435"/>
    <cellStyle name="20% - Accent6 2 10 3 9 2" xfId="31992"/>
    <cellStyle name="20% - Accent6 2 10 3 9 3" xfId="49776"/>
    <cellStyle name="20% - Accent6 2 10 4" xfId="1567"/>
    <cellStyle name="20% - Accent6 2 10 4 10" xfId="39531"/>
    <cellStyle name="20% - Accent6 2 10 4 2" xfId="2313"/>
    <cellStyle name="20% - Accent6 2 10 4 2 2" xfId="4342"/>
    <cellStyle name="20% - Accent6 2 10 4 2 2 2" xfId="9729"/>
    <cellStyle name="20% - Accent6 2 10 4 2 2 2 2" xfId="29287"/>
    <cellStyle name="20% - Accent6 2 10 4 2 2 2 3" xfId="47102"/>
    <cellStyle name="20% - Accent6 2 10 4 2 2 3" xfId="15848"/>
    <cellStyle name="20% - Accent6 2 10 4 2 2 3 2" xfId="35240"/>
    <cellStyle name="20% - Accent6 2 10 4 2 2 4" xfId="24057"/>
    <cellStyle name="20% - Accent6 2 10 4 2 2 5" xfId="41887"/>
    <cellStyle name="20% - Accent6 2 10 4 2 3" xfId="5648"/>
    <cellStyle name="20% - Accent6 2 10 4 2 3 2" xfId="11009"/>
    <cellStyle name="20% - Accent6 2 10 4 2 3 2 2" xfId="30567"/>
    <cellStyle name="20% - Accent6 2 10 4 2 3 2 3" xfId="48353"/>
    <cellStyle name="20% - Accent6 2 10 4 2 3 3" xfId="17132"/>
    <cellStyle name="20% - Accent6 2 10 4 2 3 3 2" xfId="36491"/>
    <cellStyle name="20% - Accent6 2 10 4 2 3 4" xfId="25308"/>
    <cellStyle name="20% - Accent6 2 10 4 2 3 5" xfId="43138"/>
    <cellStyle name="20% - Accent6 2 10 4 2 4" xfId="8108"/>
    <cellStyle name="20% - Accent6 2 10 4 2 4 2" xfId="27668"/>
    <cellStyle name="20% - Accent6 2 10 4 2 4 3" xfId="45488"/>
    <cellStyle name="20% - Accent6 2 10 4 2 5" xfId="14189"/>
    <cellStyle name="20% - Accent6 2 10 4 2 5 2" xfId="33618"/>
    <cellStyle name="20% - Accent6 2 10 4 2 6" xfId="19465"/>
    <cellStyle name="20% - Accent6 2 10 4 2 6 2" xfId="38789"/>
    <cellStyle name="20% - Accent6 2 10 4 2 7" xfId="22434"/>
    <cellStyle name="20% - Accent6 2 10 4 2 8" xfId="20949"/>
    <cellStyle name="20% - Accent6 2 10 4 2 9" xfId="40273"/>
    <cellStyle name="20% - Accent6 2 10 4 3" xfId="3615"/>
    <cellStyle name="20% - Accent6 2 10 4 3 2" xfId="9002"/>
    <cellStyle name="20% - Accent6 2 10 4 3 2 2" xfId="28560"/>
    <cellStyle name="20% - Accent6 2 10 4 3 2 3" xfId="46376"/>
    <cellStyle name="20% - Accent6 2 10 4 3 3" xfId="15121"/>
    <cellStyle name="20% - Accent6 2 10 4 3 3 2" xfId="34514"/>
    <cellStyle name="20% - Accent6 2 10 4 3 4" xfId="23331"/>
    <cellStyle name="20% - Accent6 2 10 4 3 5" xfId="41161"/>
    <cellStyle name="20% - Accent6 2 10 4 4" xfId="5024"/>
    <cellStyle name="20% - Accent6 2 10 4 4 2" xfId="10391"/>
    <cellStyle name="20% - Accent6 2 10 4 4 2 2" xfId="29949"/>
    <cellStyle name="20% - Accent6 2 10 4 4 2 3" xfId="47762"/>
    <cellStyle name="20% - Accent6 2 10 4 4 3" xfId="16514"/>
    <cellStyle name="20% - Accent6 2 10 4 4 3 2" xfId="35900"/>
    <cellStyle name="20% - Accent6 2 10 4 4 4" xfId="24717"/>
    <cellStyle name="20% - Accent6 2 10 4 4 5" xfId="42547"/>
    <cellStyle name="20% - Accent6 2 10 4 5" xfId="7362"/>
    <cellStyle name="20% - Accent6 2 10 4 5 2" xfId="26922"/>
    <cellStyle name="20% - Accent6 2 10 4 5 3" xfId="44746"/>
    <cellStyle name="20% - Accent6 2 10 4 6" xfId="13443"/>
    <cellStyle name="20% - Accent6 2 10 4 6 2" xfId="32876"/>
    <cellStyle name="20% - Accent6 2 10 4 7" xfId="18723"/>
    <cellStyle name="20% - Accent6 2 10 4 7 2" xfId="38047"/>
    <cellStyle name="20% - Accent6 2 10 4 8" xfId="21691"/>
    <cellStyle name="20% - Accent6 2 10 4 9" xfId="20207"/>
    <cellStyle name="20% - Accent6 2 10 5" xfId="1874"/>
    <cellStyle name="20% - Accent6 2 10 5 10" xfId="39837"/>
    <cellStyle name="20% - Accent6 2 10 5 2" xfId="2620"/>
    <cellStyle name="20% - Accent6 2 10 5 2 2" xfId="4642"/>
    <cellStyle name="20% - Accent6 2 10 5 2 2 2" xfId="10029"/>
    <cellStyle name="20% - Accent6 2 10 5 2 2 2 2" xfId="29587"/>
    <cellStyle name="20% - Accent6 2 10 5 2 2 2 3" xfId="47401"/>
    <cellStyle name="20% - Accent6 2 10 5 2 2 3" xfId="16148"/>
    <cellStyle name="20% - Accent6 2 10 5 2 2 3 2" xfId="35539"/>
    <cellStyle name="20% - Accent6 2 10 5 2 2 4" xfId="24356"/>
    <cellStyle name="20% - Accent6 2 10 5 2 2 5" xfId="42186"/>
    <cellStyle name="20% - Accent6 2 10 5 2 3" xfId="8415"/>
    <cellStyle name="20% - Accent6 2 10 5 2 3 2" xfId="27975"/>
    <cellStyle name="20% - Accent6 2 10 5 2 3 3" xfId="45794"/>
    <cellStyle name="20% - Accent6 2 10 5 2 4" xfId="14496"/>
    <cellStyle name="20% - Accent6 2 10 5 2 4 2" xfId="33924"/>
    <cellStyle name="20% - Accent6 2 10 5 2 5" xfId="19771"/>
    <cellStyle name="20% - Accent6 2 10 5 2 5 2" xfId="39095"/>
    <cellStyle name="20% - Accent6 2 10 5 2 6" xfId="22741"/>
    <cellStyle name="20% - Accent6 2 10 5 2 7" xfId="21255"/>
    <cellStyle name="20% - Accent6 2 10 5 2 8" xfId="40579"/>
    <cellStyle name="20% - Accent6 2 10 5 3" xfId="3912"/>
    <cellStyle name="20% - Accent6 2 10 5 3 2" xfId="9299"/>
    <cellStyle name="20% - Accent6 2 10 5 3 2 2" xfId="28857"/>
    <cellStyle name="20% - Accent6 2 10 5 3 2 3" xfId="46673"/>
    <cellStyle name="20% - Accent6 2 10 5 3 3" xfId="15418"/>
    <cellStyle name="20% - Accent6 2 10 5 3 3 2" xfId="34811"/>
    <cellStyle name="20% - Accent6 2 10 5 3 4" xfId="23628"/>
    <cellStyle name="20% - Accent6 2 10 5 3 5" xfId="41458"/>
    <cellStyle name="20% - Accent6 2 10 5 4" xfId="5458"/>
    <cellStyle name="20% - Accent6 2 10 5 4 2" xfId="10819"/>
    <cellStyle name="20% - Accent6 2 10 5 4 2 2" xfId="30377"/>
    <cellStyle name="20% - Accent6 2 10 5 4 2 3" xfId="48163"/>
    <cellStyle name="20% - Accent6 2 10 5 4 3" xfId="16942"/>
    <cellStyle name="20% - Accent6 2 10 5 4 3 2" xfId="36301"/>
    <cellStyle name="20% - Accent6 2 10 5 4 4" xfId="25118"/>
    <cellStyle name="20% - Accent6 2 10 5 4 5" xfId="42948"/>
    <cellStyle name="20% - Accent6 2 10 5 5" xfId="7669"/>
    <cellStyle name="20% - Accent6 2 10 5 5 2" xfId="27229"/>
    <cellStyle name="20% - Accent6 2 10 5 5 3" xfId="45052"/>
    <cellStyle name="20% - Accent6 2 10 5 6" xfId="13750"/>
    <cellStyle name="20% - Accent6 2 10 5 6 2" xfId="33182"/>
    <cellStyle name="20% - Accent6 2 10 5 7" xfId="19029"/>
    <cellStyle name="20% - Accent6 2 10 5 7 2" xfId="38353"/>
    <cellStyle name="20% - Accent6 2 10 5 8" xfId="21997"/>
    <cellStyle name="20% - Accent6 2 10 5 9" xfId="20513"/>
    <cellStyle name="20% - Accent6 2 10 6" xfId="2021"/>
    <cellStyle name="20% - Accent6 2 10 6 2" xfId="4057"/>
    <cellStyle name="20% - Accent6 2 10 6 2 2" xfId="9444"/>
    <cellStyle name="20% - Accent6 2 10 6 2 2 2" xfId="29002"/>
    <cellStyle name="20% - Accent6 2 10 6 2 2 3" xfId="46818"/>
    <cellStyle name="20% - Accent6 2 10 6 2 3" xfId="15563"/>
    <cellStyle name="20% - Accent6 2 10 6 2 3 2" xfId="34956"/>
    <cellStyle name="20% - Accent6 2 10 6 2 4" xfId="23773"/>
    <cellStyle name="20% - Accent6 2 10 6 2 5" xfId="41603"/>
    <cellStyle name="20% - Accent6 2 10 6 3" xfId="7816"/>
    <cellStyle name="20% - Accent6 2 10 6 3 2" xfId="27376"/>
    <cellStyle name="20% - Accent6 2 10 6 3 3" xfId="45197"/>
    <cellStyle name="20% - Accent6 2 10 6 4" xfId="13897"/>
    <cellStyle name="20% - Accent6 2 10 6 4 2" xfId="33327"/>
    <cellStyle name="20% - Accent6 2 10 6 5" xfId="19174"/>
    <cellStyle name="20% - Accent6 2 10 6 5 2" xfId="38498"/>
    <cellStyle name="20% - Accent6 2 10 6 6" xfId="22142"/>
    <cellStyle name="20% - Accent6 2 10 6 7" xfId="20658"/>
    <cellStyle name="20% - Accent6 2 10 6 8" xfId="39982"/>
    <cellStyle name="20% - Accent6 2 10 7" xfId="3006"/>
    <cellStyle name="20% - Accent6 2 10 7 2" xfId="8629"/>
    <cellStyle name="20% - Accent6 2 10 7 2 2" xfId="28189"/>
    <cellStyle name="20% - Accent6 2 10 7 2 3" xfId="46006"/>
    <cellStyle name="20% - Accent6 2 10 7 3" xfId="14720"/>
    <cellStyle name="20% - Accent6 2 10 7 3 2" xfId="34140"/>
    <cellStyle name="20% - Accent6 2 10 7 4" xfId="22957"/>
    <cellStyle name="20% - Accent6 2 10 7 5" xfId="40791"/>
    <cellStyle name="20% - Accent6 2 10 8" xfId="4815"/>
    <cellStyle name="20% - Accent6 2 10 8 2" xfId="10199"/>
    <cellStyle name="20% - Accent6 2 10 8 2 2" xfId="29757"/>
    <cellStyle name="20% - Accent6 2 10 8 2 3" xfId="47571"/>
    <cellStyle name="20% - Accent6 2 10 8 3" xfId="16321"/>
    <cellStyle name="20% - Accent6 2 10 8 3 2" xfId="35709"/>
    <cellStyle name="20% - Accent6 2 10 8 4" xfId="24526"/>
    <cellStyle name="20% - Accent6 2 10 8 5" xfId="42356"/>
    <cellStyle name="20% - Accent6 2 10 9" xfId="6144"/>
    <cellStyle name="20% - Accent6 2 10 9 2" xfId="11505"/>
    <cellStyle name="20% - Accent6 2 10 9 2 2" xfId="31063"/>
    <cellStyle name="20% - Accent6 2 10 9 2 3" xfId="48848"/>
    <cellStyle name="20% - Accent6 2 10 9 3" xfId="17628"/>
    <cellStyle name="20% - Accent6 2 10 9 3 2" xfId="36986"/>
    <cellStyle name="20% - Accent6 2 10 9 4" xfId="25803"/>
    <cellStyle name="20% - Accent6 2 10 9 5" xfId="43633"/>
    <cellStyle name="20% - Accent6 2 11" xfId="1160"/>
    <cellStyle name="20% - Accent6 2 11 10" xfId="6589"/>
    <cellStyle name="20% - Accent6 2 11 10 2" xfId="11950"/>
    <cellStyle name="20% - Accent6 2 11 10 2 2" xfId="31508"/>
    <cellStyle name="20% - Accent6 2 11 10 2 3" xfId="49293"/>
    <cellStyle name="20% - Accent6 2 11 10 3" xfId="18073"/>
    <cellStyle name="20% - Accent6 2 11 10 3 2" xfId="37431"/>
    <cellStyle name="20% - Accent6 2 11 10 4" xfId="26248"/>
    <cellStyle name="20% - Accent6 2 11 10 5" xfId="44078"/>
    <cellStyle name="20% - Accent6 2 11 11" xfId="7111"/>
    <cellStyle name="20% - Accent6 2 11 11 2" xfId="26671"/>
    <cellStyle name="20% - Accent6 2 11 11 3" xfId="44496"/>
    <cellStyle name="20% - Accent6 2 11 12" xfId="12318"/>
    <cellStyle name="20% - Accent6 2 11 12 2" xfId="31876"/>
    <cellStyle name="20% - Accent6 2 11 12 3" xfId="49661"/>
    <cellStyle name="20% - Accent6 2 11 13" xfId="12671"/>
    <cellStyle name="20% - Accent6 2 11 13 2" xfId="32228"/>
    <cellStyle name="20% - Accent6 2 11 13 3" xfId="49971"/>
    <cellStyle name="20% - Accent6 2 11 14" xfId="13122"/>
    <cellStyle name="20% - Accent6 2 11 14 2" xfId="32624"/>
    <cellStyle name="20% - Accent6 2 11 15" xfId="18439"/>
    <cellStyle name="20% - Accent6 2 11 15 2" xfId="37797"/>
    <cellStyle name="20% - Accent6 2 11 16" xfId="21441"/>
    <cellStyle name="20% - Accent6 2 11 17" xfId="19957"/>
    <cellStyle name="20% - Accent6 2 11 18" xfId="39281"/>
    <cellStyle name="20% - Accent6 2 11 2" xfId="1264"/>
    <cellStyle name="20% - Accent6 2 11 2 10" xfId="7169"/>
    <cellStyle name="20% - Accent6 2 11 2 10 2" xfId="26729"/>
    <cellStyle name="20% - Accent6 2 11 2 10 3" xfId="44554"/>
    <cellStyle name="20% - Accent6 2 11 2 11" xfId="12377"/>
    <cellStyle name="20% - Accent6 2 11 2 11 2" xfId="31935"/>
    <cellStyle name="20% - Accent6 2 11 2 11 3" xfId="49719"/>
    <cellStyle name="20% - Accent6 2 11 2 12" xfId="12732"/>
    <cellStyle name="20% - Accent6 2 11 2 12 2" xfId="32288"/>
    <cellStyle name="20% - Accent6 2 11 2 12 3" xfId="50029"/>
    <cellStyle name="20% - Accent6 2 11 2 13" xfId="13185"/>
    <cellStyle name="20% - Accent6 2 11 2 13 2" xfId="32684"/>
    <cellStyle name="20% - Accent6 2 11 2 14" xfId="18497"/>
    <cellStyle name="20% - Accent6 2 11 2 14 2" xfId="37855"/>
    <cellStyle name="20% - Accent6 2 11 2 15" xfId="21499"/>
    <cellStyle name="20% - Accent6 2 11 2 16" xfId="20015"/>
    <cellStyle name="20% - Accent6 2 11 2 17" xfId="39339"/>
    <cellStyle name="20% - Accent6 2 11 2 2" xfId="1519"/>
    <cellStyle name="20% - Accent6 2 11 2 2 10" xfId="12890"/>
    <cellStyle name="20% - Accent6 2 11 2 2 10 2" xfId="32446"/>
    <cellStyle name="20% - Accent6 2 11 2 2 10 3" xfId="50185"/>
    <cellStyle name="20% - Accent6 2 11 2 2 11" xfId="13396"/>
    <cellStyle name="20% - Accent6 2 11 2 2 11 2" xfId="32829"/>
    <cellStyle name="20% - Accent6 2 11 2 2 12" xfId="18676"/>
    <cellStyle name="20% - Accent6 2 11 2 2 12 2" xfId="38000"/>
    <cellStyle name="20% - Accent6 2 11 2 2 13" xfId="21644"/>
    <cellStyle name="20% - Accent6 2 11 2 2 14" xfId="20160"/>
    <cellStyle name="20% - Accent6 2 11 2 2 15" xfId="39484"/>
    <cellStyle name="20% - Accent6 2 11 2 2 2" xfId="1812"/>
    <cellStyle name="20% - Accent6 2 11 2 2 2 10" xfId="39775"/>
    <cellStyle name="20% - Accent6 2 11 2 2 2 2" xfId="2558"/>
    <cellStyle name="20% - Accent6 2 11 2 2 2 2 2" xfId="4581"/>
    <cellStyle name="20% - Accent6 2 11 2 2 2 2 2 2" xfId="9968"/>
    <cellStyle name="20% - Accent6 2 11 2 2 2 2 2 2 2" xfId="29526"/>
    <cellStyle name="20% - Accent6 2 11 2 2 2 2 2 2 3" xfId="47340"/>
    <cellStyle name="20% - Accent6 2 11 2 2 2 2 2 3" xfId="16087"/>
    <cellStyle name="20% - Accent6 2 11 2 2 2 2 2 3 2" xfId="35478"/>
    <cellStyle name="20% - Accent6 2 11 2 2 2 2 2 4" xfId="24295"/>
    <cellStyle name="20% - Accent6 2 11 2 2 2 2 2 5" xfId="42125"/>
    <cellStyle name="20% - Accent6 2 11 2 2 2 2 3" xfId="8353"/>
    <cellStyle name="20% - Accent6 2 11 2 2 2 2 3 2" xfId="27913"/>
    <cellStyle name="20% - Accent6 2 11 2 2 2 2 3 3" xfId="45732"/>
    <cellStyle name="20% - Accent6 2 11 2 2 2 2 4" xfId="14434"/>
    <cellStyle name="20% - Accent6 2 11 2 2 2 2 4 2" xfId="33862"/>
    <cellStyle name="20% - Accent6 2 11 2 2 2 2 5" xfId="19709"/>
    <cellStyle name="20% - Accent6 2 11 2 2 2 2 5 2" xfId="39033"/>
    <cellStyle name="20% - Accent6 2 11 2 2 2 2 6" xfId="22679"/>
    <cellStyle name="20% - Accent6 2 11 2 2 2 2 7" xfId="21193"/>
    <cellStyle name="20% - Accent6 2 11 2 2 2 2 8" xfId="40517"/>
    <cellStyle name="20% - Accent6 2 11 2 2 2 3" xfId="3851"/>
    <cellStyle name="20% - Accent6 2 11 2 2 2 3 2" xfId="9238"/>
    <cellStyle name="20% - Accent6 2 11 2 2 2 3 2 2" xfId="28796"/>
    <cellStyle name="20% - Accent6 2 11 2 2 2 3 2 3" xfId="46612"/>
    <cellStyle name="20% - Accent6 2 11 2 2 2 3 3" xfId="15357"/>
    <cellStyle name="20% - Accent6 2 11 2 2 2 3 3 2" xfId="34750"/>
    <cellStyle name="20% - Accent6 2 11 2 2 2 3 4" xfId="23567"/>
    <cellStyle name="20% - Accent6 2 11 2 2 2 3 5" xfId="41397"/>
    <cellStyle name="20% - Accent6 2 11 2 2 2 4" xfId="5959"/>
    <cellStyle name="20% - Accent6 2 11 2 2 2 4 2" xfId="11320"/>
    <cellStyle name="20% - Accent6 2 11 2 2 2 4 2 2" xfId="30878"/>
    <cellStyle name="20% - Accent6 2 11 2 2 2 4 2 3" xfId="48664"/>
    <cellStyle name="20% - Accent6 2 11 2 2 2 4 3" xfId="17443"/>
    <cellStyle name="20% - Accent6 2 11 2 2 2 4 3 2" xfId="36802"/>
    <cellStyle name="20% - Accent6 2 11 2 2 2 4 4" xfId="25619"/>
    <cellStyle name="20% - Accent6 2 11 2 2 2 4 5" xfId="43449"/>
    <cellStyle name="20% - Accent6 2 11 2 2 2 5" xfId="7607"/>
    <cellStyle name="20% - Accent6 2 11 2 2 2 5 2" xfId="27167"/>
    <cellStyle name="20% - Accent6 2 11 2 2 2 5 3" xfId="44990"/>
    <cellStyle name="20% - Accent6 2 11 2 2 2 6" xfId="13688"/>
    <cellStyle name="20% - Accent6 2 11 2 2 2 6 2" xfId="33120"/>
    <cellStyle name="20% - Accent6 2 11 2 2 2 7" xfId="18967"/>
    <cellStyle name="20% - Accent6 2 11 2 2 2 7 2" xfId="38291"/>
    <cellStyle name="20% - Accent6 2 11 2 2 2 8" xfId="21935"/>
    <cellStyle name="20% - Accent6 2 11 2 2 2 9" xfId="20451"/>
    <cellStyle name="20% - Accent6 2 11 2 2 3" xfId="2266"/>
    <cellStyle name="20% - Accent6 2 11 2 2 3 2" xfId="4302"/>
    <cellStyle name="20% - Accent6 2 11 2 2 3 2 2" xfId="9689"/>
    <cellStyle name="20% - Accent6 2 11 2 2 3 2 2 2" xfId="29247"/>
    <cellStyle name="20% - Accent6 2 11 2 2 3 2 2 3" xfId="47062"/>
    <cellStyle name="20% - Accent6 2 11 2 2 3 2 3" xfId="15808"/>
    <cellStyle name="20% - Accent6 2 11 2 2 3 2 3 2" xfId="35200"/>
    <cellStyle name="20% - Accent6 2 11 2 2 3 2 4" xfId="24017"/>
    <cellStyle name="20% - Accent6 2 11 2 2 3 2 5" xfId="41847"/>
    <cellStyle name="20% - Accent6 2 11 2 2 3 3" xfId="8061"/>
    <cellStyle name="20% - Accent6 2 11 2 2 3 3 2" xfId="27621"/>
    <cellStyle name="20% - Accent6 2 11 2 2 3 3 3" xfId="45441"/>
    <cellStyle name="20% - Accent6 2 11 2 2 3 4" xfId="14142"/>
    <cellStyle name="20% - Accent6 2 11 2 2 3 4 2" xfId="33571"/>
    <cellStyle name="20% - Accent6 2 11 2 2 3 5" xfId="19418"/>
    <cellStyle name="20% - Accent6 2 11 2 2 3 5 2" xfId="38742"/>
    <cellStyle name="20% - Accent6 2 11 2 2 3 6" xfId="22387"/>
    <cellStyle name="20% - Accent6 2 11 2 2 3 7" xfId="20902"/>
    <cellStyle name="20% - Accent6 2 11 2 2 3 8" xfId="40226"/>
    <cellStyle name="20% - Accent6 2 11 2 2 4" xfId="3439"/>
    <cellStyle name="20% - Accent6 2 11 2 2 4 2" xfId="8931"/>
    <cellStyle name="20% - Accent6 2 11 2 2 4 2 2" xfId="28491"/>
    <cellStyle name="20% - Accent6 2 11 2 2 4 2 3" xfId="46308"/>
    <cellStyle name="20% - Accent6 2 11 2 2 4 3" xfId="15033"/>
    <cellStyle name="20% - Accent6 2 11 2 2 4 3 2" xfId="34446"/>
    <cellStyle name="20% - Accent6 2 11 2 2 4 4" xfId="23263"/>
    <cellStyle name="20% - Accent6 2 11 2 2 4 5" xfId="41093"/>
    <cellStyle name="20% - Accent6 2 11 2 2 5" xfId="5350"/>
    <cellStyle name="20% - Accent6 2 11 2 2 5 2" xfId="10716"/>
    <cellStyle name="20% - Accent6 2 11 2 2 5 2 2" xfId="30274"/>
    <cellStyle name="20% - Accent6 2 11 2 2 5 2 3" xfId="48073"/>
    <cellStyle name="20% - Accent6 2 11 2 2 5 3" xfId="16839"/>
    <cellStyle name="20% - Accent6 2 11 2 2 5 3 2" xfId="36211"/>
    <cellStyle name="20% - Accent6 2 11 2 2 5 4" xfId="25028"/>
    <cellStyle name="20% - Accent6 2 11 2 2 5 5" xfId="42858"/>
    <cellStyle name="20% - Accent6 2 11 2 2 6" xfId="6446"/>
    <cellStyle name="20% - Accent6 2 11 2 2 6 2" xfId="11807"/>
    <cellStyle name="20% - Accent6 2 11 2 2 6 2 2" xfId="31365"/>
    <cellStyle name="20% - Accent6 2 11 2 2 6 2 3" xfId="49150"/>
    <cellStyle name="20% - Accent6 2 11 2 2 6 3" xfId="17930"/>
    <cellStyle name="20% - Accent6 2 11 2 2 6 3 2" xfId="37288"/>
    <cellStyle name="20% - Accent6 2 11 2 2 6 4" xfId="26105"/>
    <cellStyle name="20% - Accent6 2 11 2 2 6 5" xfId="43935"/>
    <cellStyle name="20% - Accent6 2 11 2 2 7" xfId="6850"/>
    <cellStyle name="20% - Accent6 2 11 2 2 7 2" xfId="12211"/>
    <cellStyle name="20% - Accent6 2 11 2 2 7 2 2" xfId="31769"/>
    <cellStyle name="20% - Accent6 2 11 2 2 7 2 3" xfId="49554"/>
    <cellStyle name="20% - Accent6 2 11 2 2 7 3" xfId="18334"/>
    <cellStyle name="20% - Accent6 2 11 2 2 7 3 2" xfId="37692"/>
    <cellStyle name="20% - Accent6 2 11 2 2 7 4" xfId="26509"/>
    <cellStyle name="20% - Accent6 2 11 2 2 7 5" xfId="44339"/>
    <cellStyle name="20% - Accent6 2 11 2 2 8" xfId="7315"/>
    <cellStyle name="20% - Accent6 2 11 2 2 8 2" xfId="26875"/>
    <cellStyle name="20% - Accent6 2 11 2 2 8 3" xfId="44699"/>
    <cellStyle name="20% - Accent6 2 11 2 2 9" xfId="12534"/>
    <cellStyle name="20% - Accent6 2 11 2 2 9 2" xfId="32091"/>
    <cellStyle name="20% - Accent6 2 11 2 2 9 3" xfId="49875"/>
    <cellStyle name="20% - Accent6 2 11 2 3" xfId="1666"/>
    <cellStyle name="20% - Accent6 2 11 2 3 10" xfId="39630"/>
    <cellStyle name="20% - Accent6 2 11 2 3 2" xfId="2412"/>
    <cellStyle name="20% - Accent6 2 11 2 3 2 2" xfId="4435"/>
    <cellStyle name="20% - Accent6 2 11 2 3 2 2 2" xfId="9822"/>
    <cellStyle name="20% - Accent6 2 11 2 3 2 2 2 2" xfId="29380"/>
    <cellStyle name="20% - Accent6 2 11 2 3 2 2 2 3" xfId="47195"/>
    <cellStyle name="20% - Accent6 2 11 2 3 2 2 3" xfId="15941"/>
    <cellStyle name="20% - Accent6 2 11 2 3 2 2 3 2" xfId="35333"/>
    <cellStyle name="20% - Accent6 2 11 2 3 2 2 4" xfId="24150"/>
    <cellStyle name="20% - Accent6 2 11 2 3 2 2 5" xfId="41980"/>
    <cellStyle name="20% - Accent6 2 11 2 3 2 3" xfId="5747"/>
    <cellStyle name="20% - Accent6 2 11 2 3 2 3 2" xfId="11108"/>
    <cellStyle name="20% - Accent6 2 11 2 3 2 3 2 2" xfId="30666"/>
    <cellStyle name="20% - Accent6 2 11 2 3 2 3 2 3" xfId="48452"/>
    <cellStyle name="20% - Accent6 2 11 2 3 2 3 3" xfId="17231"/>
    <cellStyle name="20% - Accent6 2 11 2 3 2 3 3 2" xfId="36590"/>
    <cellStyle name="20% - Accent6 2 11 2 3 2 3 4" xfId="25407"/>
    <cellStyle name="20% - Accent6 2 11 2 3 2 3 5" xfId="43237"/>
    <cellStyle name="20% - Accent6 2 11 2 3 2 4" xfId="8207"/>
    <cellStyle name="20% - Accent6 2 11 2 3 2 4 2" xfId="27767"/>
    <cellStyle name="20% - Accent6 2 11 2 3 2 4 3" xfId="45587"/>
    <cellStyle name="20% - Accent6 2 11 2 3 2 5" xfId="14288"/>
    <cellStyle name="20% - Accent6 2 11 2 3 2 5 2" xfId="33717"/>
    <cellStyle name="20% - Accent6 2 11 2 3 2 6" xfId="19564"/>
    <cellStyle name="20% - Accent6 2 11 2 3 2 6 2" xfId="38888"/>
    <cellStyle name="20% - Accent6 2 11 2 3 2 7" xfId="22533"/>
    <cellStyle name="20% - Accent6 2 11 2 3 2 8" xfId="21048"/>
    <cellStyle name="20% - Accent6 2 11 2 3 2 9" xfId="40372"/>
    <cellStyle name="20% - Accent6 2 11 2 3 3" xfId="3708"/>
    <cellStyle name="20% - Accent6 2 11 2 3 3 2" xfId="9095"/>
    <cellStyle name="20% - Accent6 2 11 2 3 3 2 2" xfId="28653"/>
    <cellStyle name="20% - Accent6 2 11 2 3 3 2 3" xfId="46469"/>
    <cellStyle name="20% - Accent6 2 11 2 3 3 3" xfId="15214"/>
    <cellStyle name="20% - Accent6 2 11 2 3 3 3 2" xfId="34607"/>
    <cellStyle name="20% - Accent6 2 11 2 3 3 4" xfId="23424"/>
    <cellStyle name="20% - Accent6 2 11 2 3 3 5" xfId="41254"/>
    <cellStyle name="20% - Accent6 2 11 2 3 4" xfId="5123"/>
    <cellStyle name="20% - Accent6 2 11 2 3 4 2" xfId="10490"/>
    <cellStyle name="20% - Accent6 2 11 2 3 4 2 2" xfId="30048"/>
    <cellStyle name="20% - Accent6 2 11 2 3 4 2 3" xfId="47861"/>
    <cellStyle name="20% - Accent6 2 11 2 3 4 3" xfId="16613"/>
    <cellStyle name="20% - Accent6 2 11 2 3 4 3 2" xfId="35999"/>
    <cellStyle name="20% - Accent6 2 11 2 3 4 4" xfId="24816"/>
    <cellStyle name="20% - Accent6 2 11 2 3 4 5" xfId="42646"/>
    <cellStyle name="20% - Accent6 2 11 2 3 5" xfId="7461"/>
    <cellStyle name="20% - Accent6 2 11 2 3 5 2" xfId="27021"/>
    <cellStyle name="20% - Accent6 2 11 2 3 5 3" xfId="44845"/>
    <cellStyle name="20% - Accent6 2 11 2 3 6" xfId="13542"/>
    <cellStyle name="20% - Accent6 2 11 2 3 6 2" xfId="32975"/>
    <cellStyle name="20% - Accent6 2 11 2 3 7" xfId="18822"/>
    <cellStyle name="20% - Accent6 2 11 2 3 7 2" xfId="38146"/>
    <cellStyle name="20% - Accent6 2 11 2 3 8" xfId="21790"/>
    <cellStyle name="20% - Accent6 2 11 2 3 9" xfId="20306"/>
    <cellStyle name="20% - Accent6 2 11 2 4" xfId="1974"/>
    <cellStyle name="20% - Accent6 2 11 2 4 10" xfId="39936"/>
    <cellStyle name="20% - Accent6 2 11 2 4 2" xfId="2719"/>
    <cellStyle name="20% - Accent6 2 11 2 4 2 2" xfId="4741"/>
    <cellStyle name="20% - Accent6 2 11 2 4 2 2 2" xfId="10128"/>
    <cellStyle name="20% - Accent6 2 11 2 4 2 2 2 2" xfId="29686"/>
    <cellStyle name="20% - Accent6 2 11 2 4 2 2 2 3" xfId="47500"/>
    <cellStyle name="20% - Accent6 2 11 2 4 2 2 3" xfId="16247"/>
    <cellStyle name="20% - Accent6 2 11 2 4 2 2 3 2" xfId="35638"/>
    <cellStyle name="20% - Accent6 2 11 2 4 2 2 4" xfId="24455"/>
    <cellStyle name="20% - Accent6 2 11 2 4 2 2 5" xfId="42285"/>
    <cellStyle name="20% - Accent6 2 11 2 4 2 3" xfId="8514"/>
    <cellStyle name="20% - Accent6 2 11 2 4 2 3 2" xfId="28074"/>
    <cellStyle name="20% - Accent6 2 11 2 4 2 3 3" xfId="45893"/>
    <cellStyle name="20% - Accent6 2 11 2 4 2 4" xfId="14595"/>
    <cellStyle name="20% - Accent6 2 11 2 4 2 4 2" xfId="34023"/>
    <cellStyle name="20% - Accent6 2 11 2 4 2 5" xfId="19870"/>
    <cellStyle name="20% - Accent6 2 11 2 4 2 5 2" xfId="39194"/>
    <cellStyle name="20% - Accent6 2 11 2 4 2 6" xfId="22840"/>
    <cellStyle name="20% - Accent6 2 11 2 4 2 7" xfId="21354"/>
    <cellStyle name="20% - Accent6 2 11 2 4 2 8" xfId="40678"/>
    <cellStyle name="20% - Accent6 2 11 2 4 3" xfId="4011"/>
    <cellStyle name="20% - Accent6 2 11 2 4 3 2" xfId="9398"/>
    <cellStyle name="20% - Accent6 2 11 2 4 3 2 2" xfId="28956"/>
    <cellStyle name="20% - Accent6 2 11 2 4 3 2 3" xfId="46772"/>
    <cellStyle name="20% - Accent6 2 11 2 4 3 3" xfId="15517"/>
    <cellStyle name="20% - Accent6 2 11 2 4 3 3 2" xfId="34910"/>
    <cellStyle name="20% - Accent6 2 11 2 4 3 4" xfId="23727"/>
    <cellStyle name="20% - Accent6 2 11 2 4 3 5" xfId="41557"/>
    <cellStyle name="20% - Accent6 2 11 2 4 4" xfId="5557"/>
    <cellStyle name="20% - Accent6 2 11 2 4 4 2" xfId="10918"/>
    <cellStyle name="20% - Accent6 2 11 2 4 4 2 2" xfId="30476"/>
    <cellStyle name="20% - Accent6 2 11 2 4 4 2 3" xfId="48262"/>
    <cellStyle name="20% - Accent6 2 11 2 4 4 3" xfId="17041"/>
    <cellStyle name="20% - Accent6 2 11 2 4 4 3 2" xfId="36400"/>
    <cellStyle name="20% - Accent6 2 11 2 4 4 4" xfId="25217"/>
    <cellStyle name="20% - Accent6 2 11 2 4 4 5" xfId="43047"/>
    <cellStyle name="20% - Accent6 2 11 2 4 5" xfId="7769"/>
    <cellStyle name="20% - Accent6 2 11 2 4 5 2" xfId="27329"/>
    <cellStyle name="20% - Accent6 2 11 2 4 5 3" xfId="45151"/>
    <cellStyle name="20% - Accent6 2 11 2 4 6" xfId="13850"/>
    <cellStyle name="20% - Accent6 2 11 2 4 6 2" xfId="33281"/>
    <cellStyle name="20% - Accent6 2 11 2 4 7" xfId="19128"/>
    <cellStyle name="20% - Accent6 2 11 2 4 7 2" xfId="38452"/>
    <cellStyle name="20% - Accent6 2 11 2 4 8" xfId="22096"/>
    <cellStyle name="20% - Accent6 2 11 2 4 9" xfId="20612"/>
    <cellStyle name="20% - Accent6 2 11 2 5" xfId="2120"/>
    <cellStyle name="20% - Accent6 2 11 2 5 2" xfId="4156"/>
    <cellStyle name="20% - Accent6 2 11 2 5 2 2" xfId="9543"/>
    <cellStyle name="20% - Accent6 2 11 2 5 2 2 2" xfId="29101"/>
    <cellStyle name="20% - Accent6 2 11 2 5 2 2 3" xfId="46917"/>
    <cellStyle name="20% - Accent6 2 11 2 5 2 3" xfId="15662"/>
    <cellStyle name="20% - Accent6 2 11 2 5 2 3 2" xfId="35055"/>
    <cellStyle name="20% - Accent6 2 11 2 5 2 4" xfId="23872"/>
    <cellStyle name="20% - Accent6 2 11 2 5 2 5" xfId="41702"/>
    <cellStyle name="20% - Accent6 2 11 2 5 3" xfId="7915"/>
    <cellStyle name="20% - Accent6 2 11 2 5 3 2" xfId="27475"/>
    <cellStyle name="20% - Accent6 2 11 2 5 3 3" xfId="45296"/>
    <cellStyle name="20% - Accent6 2 11 2 5 4" xfId="13996"/>
    <cellStyle name="20% - Accent6 2 11 2 5 4 2" xfId="33426"/>
    <cellStyle name="20% - Accent6 2 11 2 5 5" xfId="19273"/>
    <cellStyle name="20% - Accent6 2 11 2 5 5 2" xfId="38597"/>
    <cellStyle name="20% - Accent6 2 11 2 5 6" xfId="22241"/>
    <cellStyle name="20% - Accent6 2 11 2 5 7" xfId="20757"/>
    <cellStyle name="20% - Accent6 2 11 2 5 8" xfId="40081"/>
    <cellStyle name="20% - Accent6 2 11 2 6" xfId="3148"/>
    <cellStyle name="20% - Accent6 2 11 2 6 2" xfId="8728"/>
    <cellStyle name="20% - Accent6 2 11 2 6 2 2" xfId="28288"/>
    <cellStyle name="20% - Accent6 2 11 2 6 2 3" xfId="46105"/>
    <cellStyle name="20% - Accent6 2 11 2 6 3" xfId="14819"/>
    <cellStyle name="20% - Accent6 2 11 2 6 3 2" xfId="34239"/>
    <cellStyle name="20% - Accent6 2 11 2 6 4" xfId="23056"/>
    <cellStyle name="20% - Accent6 2 11 2 6 5" xfId="40890"/>
    <cellStyle name="20% - Accent6 2 11 2 7" xfId="4916"/>
    <cellStyle name="20% - Accent6 2 11 2 7 2" xfId="10300"/>
    <cellStyle name="20% - Accent6 2 11 2 7 2 2" xfId="29858"/>
    <cellStyle name="20% - Accent6 2 11 2 7 2 3" xfId="47671"/>
    <cellStyle name="20% - Accent6 2 11 2 7 3" xfId="16422"/>
    <cellStyle name="20% - Accent6 2 11 2 7 3 2" xfId="35809"/>
    <cellStyle name="20% - Accent6 2 11 2 7 4" xfId="24626"/>
    <cellStyle name="20% - Accent6 2 11 2 7 5" xfId="42456"/>
    <cellStyle name="20% - Accent6 2 11 2 8" xfId="6243"/>
    <cellStyle name="20% - Accent6 2 11 2 8 2" xfId="11604"/>
    <cellStyle name="20% - Accent6 2 11 2 8 2 2" xfId="31162"/>
    <cellStyle name="20% - Accent6 2 11 2 8 2 3" xfId="48947"/>
    <cellStyle name="20% - Accent6 2 11 2 8 3" xfId="17727"/>
    <cellStyle name="20% - Accent6 2 11 2 8 3 2" xfId="37085"/>
    <cellStyle name="20% - Accent6 2 11 2 8 4" xfId="25902"/>
    <cellStyle name="20% - Accent6 2 11 2 8 5" xfId="43732"/>
    <cellStyle name="20% - Accent6 2 11 2 9" xfId="6647"/>
    <cellStyle name="20% - Accent6 2 11 2 9 2" xfId="12008"/>
    <cellStyle name="20% - Accent6 2 11 2 9 2 2" xfId="31566"/>
    <cellStyle name="20% - Accent6 2 11 2 9 2 3" xfId="49351"/>
    <cellStyle name="20% - Accent6 2 11 2 9 3" xfId="18131"/>
    <cellStyle name="20% - Accent6 2 11 2 9 3 2" xfId="37489"/>
    <cellStyle name="20% - Accent6 2 11 2 9 4" xfId="26306"/>
    <cellStyle name="20% - Accent6 2 11 2 9 5" xfId="44136"/>
    <cellStyle name="20% - Accent6 2 11 3" xfId="1455"/>
    <cellStyle name="20% - Accent6 2 11 3 10" xfId="12832"/>
    <cellStyle name="20% - Accent6 2 11 3 10 2" xfId="32388"/>
    <cellStyle name="20% - Accent6 2 11 3 10 3" xfId="50127"/>
    <cellStyle name="20% - Accent6 2 11 3 11" xfId="13334"/>
    <cellStyle name="20% - Accent6 2 11 3 11 2" xfId="32771"/>
    <cellStyle name="20% - Accent6 2 11 3 12" xfId="18616"/>
    <cellStyle name="20% - Accent6 2 11 3 12 2" xfId="37942"/>
    <cellStyle name="20% - Accent6 2 11 3 13" xfId="21586"/>
    <cellStyle name="20% - Accent6 2 11 3 14" xfId="20102"/>
    <cellStyle name="20% - Accent6 2 11 3 15" xfId="39426"/>
    <cellStyle name="20% - Accent6 2 11 3 2" xfId="1753"/>
    <cellStyle name="20% - Accent6 2 11 3 2 10" xfId="39717"/>
    <cellStyle name="20% - Accent6 2 11 3 2 2" xfId="2499"/>
    <cellStyle name="20% - Accent6 2 11 3 2 2 2" xfId="4522"/>
    <cellStyle name="20% - Accent6 2 11 3 2 2 2 2" xfId="9909"/>
    <cellStyle name="20% - Accent6 2 11 3 2 2 2 2 2" xfId="29467"/>
    <cellStyle name="20% - Accent6 2 11 3 2 2 2 2 3" xfId="47282"/>
    <cellStyle name="20% - Accent6 2 11 3 2 2 2 3" xfId="16028"/>
    <cellStyle name="20% - Accent6 2 11 3 2 2 2 3 2" xfId="35420"/>
    <cellStyle name="20% - Accent6 2 11 3 2 2 2 4" xfId="24237"/>
    <cellStyle name="20% - Accent6 2 11 3 2 2 2 5" xfId="42067"/>
    <cellStyle name="20% - Accent6 2 11 3 2 2 3" xfId="8294"/>
    <cellStyle name="20% - Accent6 2 11 3 2 2 3 2" xfId="27854"/>
    <cellStyle name="20% - Accent6 2 11 3 2 2 3 3" xfId="45674"/>
    <cellStyle name="20% - Accent6 2 11 3 2 2 4" xfId="14375"/>
    <cellStyle name="20% - Accent6 2 11 3 2 2 4 2" xfId="33804"/>
    <cellStyle name="20% - Accent6 2 11 3 2 2 5" xfId="19651"/>
    <cellStyle name="20% - Accent6 2 11 3 2 2 5 2" xfId="38975"/>
    <cellStyle name="20% - Accent6 2 11 3 2 2 6" xfId="22620"/>
    <cellStyle name="20% - Accent6 2 11 3 2 2 7" xfId="21135"/>
    <cellStyle name="20% - Accent6 2 11 3 2 2 8" xfId="40459"/>
    <cellStyle name="20% - Accent6 2 11 3 2 3" xfId="3793"/>
    <cellStyle name="20% - Accent6 2 11 3 2 3 2" xfId="9180"/>
    <cellStyle name="20% - Accent6 2 11 3 2 3 2 2" xfId="28738"/>
    <cellStyle name="20% - Accent6 2 11 3 2 3 2 3" xfId="46554"/>
    <cellStyle name="20% - Accent6 2 11 3 2 3 3" xfId="15299"/>
    <cellStyle name="20% - Accent6 2 11 3 2 3 3 2" xfId="34692"/>
    <cellStyle name="20% - Accent6 2 11 3 2 3 4" xfId="23509"/>
    <cellStyle name="20% - Accent6 2 11 3 2 3 5" xfId="41339"/>
    <cellStyle name="20% - Accent6 2 11 3 2 4" xfId="5901"/>
    <cellStyle name="20% - Accent6 2 11 3 2 4 2" xfId="11262"/>
    <cellStyle name="20% - Accent6 2 11 3 2 4 2 2" xfId="30820"/>
    <cellStyle name="20% - Accent6 2 11 3 2 4 2 3" xfId="48606"/>
    <cellStyle name="20% - Accent6 2 11 3 2 4 3" xfId="17385"/>
    <cellStyle name="20% - Accent6 2 11 3 2 4 3 2" xfId="36744"/>
    <cellStyle name="20% - Accent6 2 11 3 2 4 4" xfId="25561"/>
    <cellStyle name="20% - Accent6 2 11 3 2 4 5" xfId="43391"/>
    <cellStyle name="20% - Accent6 2 11 3 2 5" xfId="7548"/>
    <cellStyle name="20% - Accent6 2 11 3 2 5 2" xfId="27108"/>
    <cellStyle name="20% - Accent6 2 11 3 2 5 3" xfId="44932"/>
    <cellStyle name="20% - Accent6 2 11 3 2 6" xfId="13629"/>
    <cellStyle name="20% - Accent6 2 11 3 2 6 2" xfId="33062"/>
    <cellStyle name="20% - Accent6 2 11 3 2 7" xfId="18909"/>
    <cellStyle name="20% - Accent6 2 11 3 2 7 2" xfId="38233"/>
    <cellStyle name="20% - Accent6 2 11 3 2 8" xfId="21877"/>
    <cellStyle name="20% - Accent6 2 11 3 2 9" xfId="20393"/>
    <cellStyle name="20% - Accent6 2 11 3 3" xfId="2207"/>
    <cellStyle name="20% - Accent6 2 11 3 3 2" xfId="4243"/>
    <cellStyle name="20% - Accent6 2 11 3 3 2 2" xfId="9630"/>
    <cellStyle name="20% - Accent6 2 11 3 3 2 2 2" xfId="29188"/>
    <cellStyle name="20% - Accent6 2 11 3 3 2 2 3" xfId="47004"/>
    <cellStyle name="20% - Accent6 2 11 3 3 2 3" xfId="15749"/>
    <cellStyle name="20% - Accent6 2 11 3 3 2 3 2" xfId="35142"/>
    <cellStyle name="20% - Accent6 2 11 3 3 2 4" xfId="23959"/>
    <cellStyle name="20% - Accent6 2 11 3 3 2 5" xfId="41789"/>
    <cellStyle name="20% - Accent6 2 11 3 3 3" xfId="8002"/>
    <cellStyle name="20% - Accent6 2 11 3 3 3 2" xfId="27562"/>
    <cellStyle name="20% - Accent6 2 11 3 3 3 3" xfId="45383"/>
    <cellStyle name="20% - Accent6 2 11 3 3 4" xfId="14083"/>
    <cellStyle name="20% - Accent6 2 11 3 3 4 2" xfId="33513"/>
    <cellStyle name="20% - Accent6 2 11 3 3 5" xfId="19360"/>
    <cellStyle name="20% - Accent6 2 11 3 3 5 2" xfId="38684"/>
    <cellStyle name="20% - Accent6 2 11 3 3 6" xfId="22328"/>
    <cellStyle name="20% - Accent6 2 11 3 3 7" xfId="20844"/>
    <cellStyle name="20% - Accent6 2 11 3 3 8" xfId="40168"/>
    <cellStyle name="20% - Accent6 2 11 3 4" xfId="3381"/>
    <cellStyle name="20% - Accent6 2 11 3 4 2" xfId="8873"/>
    <cellStyle name="20% - Accent6 2 11 3 4 2 2" xfId="28433"/>
    <cellStyle name="20% - Accent6 2 11 3 4 2 3" xfId="46250"/>
    <cellStyle name="20% - Accent6 2 11 3 4 3" xfId="14975"/>
    <cellStyle name="20% - Accent6 2 11 3 4 3 2" xfId="34388"/>
    <cellStyle name="20% - Accent6 2 11 3 4 4" xfId="23205"/>
    <cellStyle name="20% - Accent6 2 11 3 4 5" xfId="41035"/>
    <cellStyle name="20% - Accent6 2 11 3 5" xfId="5292"/>
    <cellStyle name="20% - Accent6 2 11 3 5 2" xfId="10658"/>
    <cellStyle name="20% - Accent6 2 11 3 5 2 2" xfId="30216"/>
    <cellStyle name="20% - Accent6 2 11 3 5 2 3" xfId="48015"/>
    <cellStyle name="20% - Accent6 2 11 3 5 3" xfId="16781"/>
    <cellStyle name="20% - Accent6 2 11 3 5 3 2" xfId="36153"/>
    <cellStyle name="20% - Accent6 2 11 3 5 4" xfId="24970"/>
    <cellStyle name="20% - Accent6 2 11 3 5 5" xfId="42800"/>
    <cellStyle name="20% - Accent6 2 11 3 6" xfId="6388"/>
    <cellStyle name="20% - Accent6 2 11 3 6 2" xfId="11749"/>
    <cellStyle name="20% - Accent6 2 11 3 6 2 2" xfId="31307"/>
    <cellStyle name="20% - Accent6 2 11 3 6 2 3" xfId="49092"/>
    <cellStyle name="20% - Accent6 2 11 3 6 3" xfId="17872"/>
    <cellStyle name="20% - Accent6 2 11 3 6 3 2" xfId="37230"/>
    <cellStyle name="20% - Accent6 2 11 3 6 4" xfId="26047"/>
    <cellStyle name="20% - Accent6 2 11 3 6 5" xfId="43877"/>
    <cellStyle name="20% - Accent6 2 11 3 7" xfId="6792"/>
    <cellStyle name="20% - Accent6 2 11 3 7 2" xfId="12153"/>
    <cellStyle name="20% - Accent6 2 11 3 7 2 2" xfId="31711"/>
    <cellStyle name="20% - Accent6 2 11 3 7 2 3" xfId="49496"/>
    <cellStyle name="20% - Accent6 2 11 3 7 3" xfId="18276"/>
    <cellStyle name="20% - Accent6 2 11 3 7 3 2" xfId="37634"/>
    <cellStyle name="20% - Accent6 2 11 3 7 4" xfId="26451"/>
    <cellStyle name="20% - Accent6 2 11 3 7 5" xfId="44281"/>
    <cellStyle name="20% - Accent6 2 11 3 8" xfId="7256"/>
    <cellStyle name="20% - Accent6 2 11 3 8 2" xfId="26816"/>
    <cellStyle name="20% - Accent6 2 11 3 8 3" xfId="44641"/>
    <cellStyle name="20% - Accent6 2 11 3 9" xfId="12476"/>
    <cellStyle name="20% - Accent6 2 11 3 9 2" xfId="32033"/>
    <cellStyle name="20% - Accent6 2 11 3 9 3" xfId="49817"/>
    <cellStyle name="20% - Accent6 2 11 4" xfId="1608"/>
    <cellStyle name="20% - Accent6 2 11 4 10" xfId="39572"/>
    <cellStyle name="20% - Accent6 2 11 4 2" xfId="2354"/>
    <cellStyle name="20% - Accent6 2 11 4 2 2" xfId="4377"/>
    <cellStyle name="20% - Accent6 2 11 4 2 2 2" xfId="9764"/>
    <cellStyle name="20% - Accent6 2 11 4 2 2 2 2" xfId="29322"/>
    <cellStyle name="20% - Accent6 2 11 4 2 2 2 3" xfId="47137"/>
    <cellStyle name="20% - Accent6 2 11 4 2 2 3" xfId="15883"/>
    <cellStyle name="20% - Accent6 2 11 4 2 2 3 2" xfId="35275"/>
    <cellStyle name="20% - Accent6 2 11 4 2 2 4" xfId="24092"/>
    <cellStyle name="20% - Accent6 2 11 4 2 2 5" xfId="41922"/>
    <cellStyle name="20% - Accent6 2 11 4 2 3" xfId="5689"/>
    <cellStyle name="20% - Accent6 2 11 4 2 3 2" xfId="11050"/>
    <cellStyle name="20% - Accent6 2 11 4 2 3 2 2" xfId="30608"/>
    <cellStyle name="20% - Accent6 2 11 4 2 3 2 3" xfId="48394"/>
    <cellStyle name="20% - Accent6 2 11 4 2 3 3" xfId="17173"/>
    <cellStyle name="20% - Accent6 2 11 4 2 3 3 2" xfId="36532"/>
    <cellStyle name="20% - Accent6 2 11 4 2 3 4" xfId="25349"/>
    <cellStyle name="20% - Accent6 2 11 4 2 3 5" xfId="43179"/>
    <cellStyle name="20% - Accent6 2 11 4 2 4" xfId="8149"/>
    <cellStyle name="20% - Accent6 2 11 4 2 4 2" xfId="27709"/>
    <cellStyle name="20% - Accent6 2 11 4 2 4 3" xfId="45529"/>
    <cellStyle name="20% - Accent6 2 11 4 2 5" xfId="14230"/>
    <cellStyle name="20% - Accent6 2 11 4 2 5 2" xfId="33659"/>
    <cellStyle name="20% - Accent6 2 11 4 2 6" xfId="19506"/>
    <cellStyle name="20% - Accent6 2 11 4 2 6 2" xfId="38830"/>
    <cellStyle name="20% - Accent6 2 11 4 2 7" xfId="22475"/>
    <cellStyle name="20% - Accent6 2 11 4 2 8" xfId="20990"/>
    <cellStyle name="20% - Accent6 2 11 4 2 9" xfId="40314"/>
    <cellStyle name="20% - Accent6 2 11 4 3" xfId="3650"/>
    <cellStyle name="20% - Accent6 2 11 4 3 2" xfId="9037"/>
    <cellStyle name="20% - Accent6 2 11 4 3 2 2" xfId="28595"/>
    <cellStyle name="20% - Accent6 2 11 4 3 2 3" xfId="46411"/>
    <cellStyle name="20% - Accent6 2 11 4 3 3" xfId="15156"/>
    <cellStyle name="20% - Accent6 2 11 4 3 3 2" xfId="34549"/>
    <cellStyle name="20% - Accent6 2 11 4 3 4" xfId="23366"/>
    <cellStyle name="20% - Accent6 2 11 4 3 5" xfId="41196"/>
    <cellStyle name="20% - Accent6 2 11 4 4" xfId="5065"/>
    <cellStyle name="20% - Accent6 2 11 4 4 2" xfId="10432"/>
    <cellStyle name="20% - Accent6 2 11 4 4 2 2" xfId="29990"/>
    <cellStyle name="20% - Accent6 2 11 4 4 2 3" xfId="47803"/>
    <cellStyle name="20% - Accent6 2 11 4 4 3" xfId="16555"/>
    <cellStyle name="20% - Accent6 2 11 4 4 3 2" xfId="35941"/>
    <cellStyle name="20% - Accent6 2 11 4 4 4" xfId="24758"/>
    <cellStyle name="20% - Accent6 2 11 4 4 5" xfId="42588"/>
    <cellStyle name="20% - Accent6 2 11 4 5" xfId="7403"/>
    <cellStyle name="20% - Accent6 2 11 4 5 2" xfId="26963"/>
    <cellStyle name="20% - Accent6 2 11 4 5 3" xfId="44787"/>
    <cellStyle name="20% - Accent6 2 11 4 6" xfId="13484"/>
    <cellStyle name="20% - Accent6 2 11 4 6 2" xfId="32917"/>
    <cellStyle name="20% - Accent6 2 11 4 7" xfId="18764"/>
    <cellStyle name="20% - Accent6 2 11 4 7 2" xfId="38088"/>
    <cellStyle name="20% - Accent6 2 11 4 8" xfId="21732"/>
    <cellStyle name="20% - Accent6 2 11 4 9" xfId="20248"/>
    <cellStyle name="20% - Accent6 2 11 5" xfId="1915"/>
    <cellStyle name="20% - Accent6 2 11 5 10" xfId="39878"/>
    <cellStyle name="20% - Accent6 2 11 5 2" xfId="2661"/>
    <cellStyle name="20% - Accent6 2 11 5 2 2" xfId="4683"/>
    <cellStyle name="20% - Accent6 2 11 5 2 2 2" xfId="10070"/>
    <cellStyle name="20% - Accent6 2 11 5 2 2 2 2" xfId="29628"/>
    <cellStyle name="20% - Accent6 2 11 5 2 2 2 3" xfId="47442"/>
    <cellStyle name="20% - Accent6 2 11 5 2 2 3" xfId="16189"/>
    <cellStyle name="20% - Accent6 2 11 5 2 2 3 2" xfId="35580"/>
    <cellStyle name="20% - Accent6 2 11 5 2 2 4" xfId="24397"/>
    <cellStyle name="20% - Accent6 2 11 5 2 2 5" xfId="42227"/>
    <cellStyle name="20% - Accent6 2 11 5 2 3" xfId="8456"/>
    <cellStyle name="20% - Accent6 2 11 5 2 3 2" xfId="28016"/>
    <cellStyle name="20% - Accent6 2 11 5 2 3 3" xfId="45835"/>
    <cellStyle name="20% - Accent6 2 11 5 2 4" xfId="14537"/>
    <cellStyle name="20% - Accent6 2 11 5 2 4 2" xfId="33965"/>
    <cellStyle name="20% - Accent6 2 11 5 2 5" xfId="19812"/>
    <cellStyle name="20% - Accent6 2 11 5 2 5 2" xfId="39136"/>
    <cellStyle name="20% - Accent6 2 11 5 2 6" xfId="22782"/>
    <cellStyle name="20% - Accent6 2 11 5 2 7" xfId="21296"/>
    <cellStyle name="20% - Accent6 2 11 5 2 8" xfId="40620"/>
    <cellStyle name="20% - Accent6 2 11 5 3" xfId="3953"/>
    <cellStyle name="20% - Accent6 2 11 5 3 2" xfId="9340"/>
    <cellStyle name="20% - Accent6 2 11 5 3 2 2" xfId="28898"/>
    <cellStyle name="20% - Accent6 2 11 5 3 2 3" xfId="46714"/>
    <cellStyle name="20% - Accent6 2 11 5 3 3" xfId="15459"/>
    <cellStyle name="20% - Accent6 2 11 5 3 3 2" xfId="34852"/>
    <cellStyle name="20% - Accent6 2 11 5 3 4" xfId="23669"/>
    <cellStyle name="20% - Accent6 2 11 5 3 5" xfId="41499"/>
    <cellStyle name="20% - Accent6 2 11 5 4" xfId="5499"/>
    <cellStyle name="20% - Accent6 2 11 5 4 2" xfId="10860"/>
    <cellStyle name="20% - Accent6 2 11 5 4 2 2" xfId="30418"/>
    <cellStyle name="20% - Accent6 2 11 5 4 2 3" xfId="48204"/>
    <cellStyle name="20% - Accent6 2 11 5 4 3" xfId="16983"/>
    <cellStyle name="20% - Accent6 2 11 5 4 3 2" xfId="36342"/>
    <cellStyle name="20% - Accent6 2 11 5 4 4" xfId="25159"/>
    <cellStyle name="20% - Accent6 2 11 5 4 5" xfId="42989"/>
    <cellStyle name="20% - Accent6 2 11 5 5" xfId="7710"/>
    <cellStyle name="20% - Accent6 2 11 5 5 2" xfId="27270"/>
    <cellStyle name="20% - Accent6 2 11 5 5 3" xfId="45093"/>
    <cellStyle name="20% - Accent6 2 11 5 6" xfId="13791"/>
    <cellStyle name="20% - Accent6 2 11 5 6 2" xfId="33223"/>
    <cellStyle name="20% - Accent6 2 11 5 7" xfId="19070"/>
    <cellStyle name="20% - Accent6 2 11 5 7 2" xfId="38394"/>
    <cellStyle name="20% - Accent6 2 11 5 8" xfId="22038"/>
    <cellStyle name="20% - Accent6 2 11 5 9" xfId="20554"/>
    <cellStyle name="20% - Accent6 2 11 6" xfId="2062"/>
    <cellStyle name="20% - Accent6 2 11 6 2" xfId="4098"/>
    <cellStyle name="20% - Accent6 2 11 6 2 2" xfId="9485"/>
    <cellStyle name="20% - Accent6 2 11 6 2 2 2" xfId="29043"/>
    <cellStyle name="20% - Accent6 2 11 6 2 2 3" xfId="46859"/>
    <cellStyle name="20% - Accent6 2 11 6 2 3" xfId="15604"/>
    <cellStyle name="20% - Accent6 2 11 6 2 3 2" xfId="34997"/>
    <cellStyle name="20% - Accent6 2 11 6 2 4" xfId="23814"/>
    <cellStyle name="20% - Accent6 2 11 6 2 5" xfId="41644"/>
    <cellStyle name="20% - Accent6 2 11 6 3" xfId="7857"/>
    <cellStyle name="20% - Accent6 2 11 6 3 2" xfId="27417"/>
    <cellStyle name="20% - Accent6 2 11 6 3 3" xfId="45238"/>
    <cellStyle name="20% - Accent6 2 11 6 4" xfId="13938"/>
    <cellStyle name="20% - Accent6 2 11 6 4 2" xfId="33368"/>
    <cellStyle name="20% - Accent6 2 11 6 5" xfId="19215"/>
    <cellStyle name="20% - Accent6 2 11 6 5 2" xfId="38539"/>
    <cellStyle name="20% - Accent6 2 11 6 6" xfId="22183"/>
    <cellStyle name="20% - Accent6 2 11 6 7" xfId="20699"/>
    <cellStyle name="20% - Accent6 2 11 6 8" xfId="40023"/>
    <cellStyle name="20% - Accent6 2 11 7" xfId="3090"/>
    <cellStyle name="20% - Accent6 2 11 7 2" xfId="8670"/>
    <cellStyle name="20% - Accent6 2 11 7 2 2" xfId="28230"/>
    <cellStyle name="20% - Accent6 2 11 7 2 3" xfId="46047"/>
    <cellStyle name="20% - Accent6 2 11 7 3" xfId="14761"/>
    <cellStyle name="20% - Accent6 2 11 7 3 2" xfId="34181"/>
    <cellStyle name="20% - Accent6 2 11 7 4" xfId="22998"/>
    <cellStyle name="20% - Accent6 2 11 7 5" xfId="40832"/>
    <cellStyle name="20% - Accent6 2 11 8" xfId="4856"/>
    <cellStyle name="20% - Accent6 2 11 8 2" xfId="10240"/>
    <cellStyle name="20% - Accent6 2 11 8 2 2" xfId="29798"/>
    <cellStyle name="20% - Accent6 2 11 8 2 3" xfId="47612"/>
    <cellStyle name="20% - Accent6 2 11 8 3" xfId="16362"/>
    <cellStyle name="20% - Accent6 2 11 8 3 2" xfId="35750"/>
    <cellStyle name="20% - Accent6 2 11 8 4" xfId="24567"/>
    <cellStyle name="20% - Accent6 2 11 8 5" xfId="42397"/>
    <cellStyle name="20% - Accent6 2 11 9" xfId="6185"/>
    <cellStyle name="20% - Accent6 2 11 9 2" xfId="11546"/>
    <cellStyle name="20% - Accent6 2 11 9 2 2" xfId="31104"/>
    <cellStyle name="20% - Accent6 2 11 9 2 3" xfId="48889"/>
    <cellStyle name="20% - Accent6 2 11 9 3" xfId="17669"/>
    <cellStyle name="20% - Accent6 2 11 9 3 2" xfId="37027"/>
    <cellStyle name="20% - Accent6 2 11 9 4" xfId="25844"/>
    <cellStyle name="20% - Accent6 2 11 9 5" xfId="43674"/>
    <cellStyle name="20% - Accent6 2 12" xfId="1301"/>
    <cellStyle name="20% - Accent6 2 12 10" xfId="7196"/>
    <cellStyle name="20% - Accent6 2 12 10 2" xfId="26756"/>
    <cellStyle name="20% - Accent6 2 12 10 3" xfId="44581"/>
    <cellStyle name="20% - Accent6 2 12 11" xfId="12404"/>
    <cellStyle name="20% - Accent6 2 12 11 2" xfId="31962"/>
    <cellStyle name="20% - Accent6 2 12 11 3" xfId="49746"/>
    <cellStyle name="20% - Accent6 2 12 12" xfId="12759"/>
    <cellStyle name="20% - Accent6 2 12 12 2" xfId="32315"/>
    <cellStyle name="20% - Accent6 2 12 12 3" xfId="50056"/>
    <cellStyle name="20% - Accent6 2 12 13" xfId="13212"/>
    <cellStyle name="20% - Accent6 2 12 13 2" xfId="32711"/>
    <cellStyle name="20% - Accent6 2 12 14" xfId="18524"/>
    <cellStyle name="20% - Accent6 2 12 14 2" xfId="37882"/>
    <cellStyle name="20% - Accent6 2 12 15" xfId="21526"/>
    <cellStyle name="20% - Accent6 2 12 16" xfId="20042"/>
    <cellStyle name="20% - Accent6 2 12 17" xfId="39366"/>
    <cellStyle name="20% - Accent6 2 12 2" xfId="1546"/>
    <cellStyle name="20% - Accent6 2 12 2 10" xfId="12917"/>
    <cellStyle name="20% - Accent6 2 12 2 10 2" xfId="32473"/>
    <cellStyle name="20% - Accent6 2 12 2 10 3" xfId="50212"/>
    <cellStyle name="20% - Accent6 2 12 2 11" xfId="13423"/>
    <cellStyle name="20% - Accent6 2 12 2 11 2" xfId="32856"/>
    <cellStyle name="20% - Accent6 2 12 2 12" xfId="18703"/>
    <cellStyle name="20% - Accent6 2 12 2 12 2" xfId="38027"/>
    <cellStyle name="20% - Accent6 2 12 2 13" xfId="21671"/>
    <cellStyle name="20% - Accent6 2 12 2 14" xfId="20187"/>
    <cellStyle name="20% - Accent6 2 12 2 15" xfId="39511"/>
    <cellStyle name="20% - Accent6 2 12 2 2" xfId="1839"/>
    <cellStyle name="20% - Accent6 2 12 2 2 10" xfId="39802"/>
    <cellStyle name="20% - Accent6 2 12 2 2 2" xfId="2585"/>
    <cellStyle name="20% - Accent6 2 12 2 2 2 2" xfId="4608"/>
    <cellStyle name="20% - Accent6 2 12 2 2 2 2 2" xfId="9995"/>
    <cellStyle name="20% - Accent6 2 12 2 2 2 2 2 2" xfId="29553"/>
    <cellStyle name="20% - Accent6 2 12 2 2 2 2 2 3" xfId="47367"/>
    <cellStyle name="20% - Accent6 2 12 2 2 2 2 3" xfId="16114"/>
    <cellStyle name="20% - Accent6 2 12 2 2 2 2 3 2" xfId="35505"/>
    <cellStyle name="20% - Accent6 2 12 2 2 2 2 4" xfId="24322"/>
    <cellStyle name="20% - Accent6 2 12 2 2 2 2 5" xfId="42152"/>
    <cellStyle name="20% - Accent6 2 12 2 2 2 3" xfId="8380"/>
    <cellStyle name="20% - Accent6 2 12 2 2 2 3 2" xfId="27940"/>
    <cellStyle name="20% - Accent6 2 12 2 2 2 3 3" xfId="45759"/>
    <cellStyle name="20% - Accent6 2 12 2 2 2 4" xfId="14461"/>
    <cellStyle name="20% - Accent6 2 12 2 2 2 4 2" xfId="33889"/>
    <cellStyle name="20% - Accent6 2 12 2 2 2 5" xfId="19736"/>
    <cellStyle name="20% - Accent6 2 12 2 2 2 5 2" xfId="39060"/>
    <cellStyle name="20% - Accent6 2 12 2 2 2 6" xfId="22706"/>
    <cellStyle name="20% - Accent6 2 12 2 2 2 7" xfId="21220"/>
    <cellStyle name="20% - Accent6 2 12 2 2 2 8" xfId="40544"/>
    <cellStyle name="20% - Accent6 2 12 2 2 3" xfId="3878"/>
    <cellStyle name="20% - Accent6 2 12 2 2 3 2" xfId="9265"/>
    <cellStyle name="20% - Accent6 2 12 2 2 3 2 2" xfId="28823"/>
    <cellStyle name="20% - Accent6 2 12 2 2 3 2 3" xfId="46639"/>
    <cellStyle name="20% - Accent6 2 12 2 2 3 3" xfId="15384"/>
    <cellStyle name="20% - Accent6 2 12 2 2 3 3 2" xfId="34777"/>
    <cellStyle name="20% - Accent6 2 12 2 2 3 4" xfId="23594"/>
    <cellStyle name="20% - Accent6 2 12 2 2 3 5" xfId="41424"/>
    <cellStyle name="20% - Accent6 2 12 2 2 4" xfId="5986"/>
    <cellStyle name="20% - Accent6 2 12 2 2 4 2" xfId="11347"/>
    <cellStyle name="20% - Accent6 2 12 2 2 4 2 2" xfId="30905"/>
    <cellStyle name="20% - Accent6 2 12 2 2 4 2 3" xfId="48691"/>
    <cellStyle name="20% - Accent6 2 12 2 2 4 3" xfId="17470"/>
    <cellStyle name="20% - Accent6 2 12 2 2 4 3 2" xfId="36829"/>
    <cellStyle name="20% - Accent6 2 12 2 2 4 4" xfId="25646"/>
    <cellStyle name="20% - Accent6 2 12 2 2 4 5" xfId="43476"/>
    <cellStyle name="20% - Accent6 2 12 2 2 5" xfId="7634"/>
    <cellStyle name="20% - Accent6 2 12 2 2 5 2" xfId="27194"/>
    <cellStyle name="20% - Accent6 2 12 2 2 5 3" xfId="45017"/>
    <cellStyle name="20% - Accent6 2 12 2 2 6" xfId="13715"/>
    <cellStyle name="20% - Accent6 2 12 2 2 6 2" xfId="33147"/>
    <cellStyle name="20% - Accent6 2 12 2 2 7" xfId="18994"/>
    <cellStyle name="20% - Accent6 2 12 2 2 7 2" xfId="38318"/>
    <cellStyle name="20% - Accent6 2 12 2 2 8" xfId="21962"/>
    <cellStyle name="20% - Accent6 2 12 2 2 9" xfId="20478"/>
    <cellStyle name="20% - Accent6 2 12 2 3" xfId="2293"/>
    <cellStyle name="20% - Accent6 2 12 2 3 2" xfId="4329"/>
    <cellStyle name="20% - Accent6 2 12 2 3 2 2" xfId="9716"/>
    <cellStyle name="20% - Accent6 2 12 2 3 2 2 2" xfId="29274"/>
    <cellStyle name="20% - Accent6 2 12 2 3 2 2 3" xfId="47089"/>
    <cellStyle name="20% - Accent6 2 12 2 3 2 3" xfId="15835"/>
    <cellStyle name="20% - Accent6 2 12 2 3 2 3 2" xfId="35227"/>
    <cellStyle name="20% - Accent6 2 12 2 3 2 4" xfId="24044"/>
    <cellStyle name="20% - Accent6 2 12 2 3 2 5" xfId="41874"/>
    <cellStyle name="20% - Accent6 2 12 2 3 3" xfId="8088"/>
    <cellStyle name="20% - Accent6 2 12 2 3 3 2" xfId="27648"/>
    <cellStyle name="20% - Accent6 2 12 2 3 3 3" xfId="45468"/>
    <cellStyle name="20% - Accent6 2 12 2 3 4" xfId="14169"/>
    <cellStyle name="20% - Accent6 2 12 2 3 4 2" xfId="33598"/>
    <cellStyle name="20% - Accent6 2 12 2 3 5" xfId="19445"/>
    <cellStyle name="20% - Accent6 2 12 2 3 5 2" xfId="38769"/>
    <cellStyle name="20% - Accent6 2 12 2 3 6" xfId="22414"/>
    <cellStyle name="20% - Accent6 2 12 2 3 7" xfId="20929"/>
    <cellStyle name="20% - Accent6 2 12 2 3 8" xfId="40253"/>
    <cellStyle name="20% - Accent6 2 12 2 4" xfId="3466"/>
    <cellStyle name="20% - Accent6 2 12 2 4 2" xfId="8958"/>
    <cellStyle name="20% - Accent6 2 12 2 4 2 2" xfId="28518"/>
    <cellStyle name="20% - Accent6 2 12 2 4 2 3" xfId="46335"/>
    <cellStyle name="20% - Accent6 2 12 2 4 3" xfId="15060"/>
    <cellStyle name="20% - Accent6 2 12 2 4 3 2" xfId="34473"/>
    <cellStyle name="20% - Accent6 2 12 2 4 4" xfId="23290"/>
    <cellStyle name="20% - Accent6 2 12 2 4 5" xfId="41120"/>
    <cellStyle name="20% - Accent6 2 12 2 5" xfId="5377"/>
    <cellStyle name="20% - Accent6 2 12 2 5 2" xfId="10743"/>
    <cellStyle name="20% - Accent6 2 12 2 5 2 2" xfId="30301"/>
    <cellStyle name="20% - Accent6 2 12 2 5 2 3" xfId="48100"/>
    <cellStyle name="20% - Accent6 2 12 2 5 3" xfId="16866"/>
    <cellStyle name="20% - Accent6 2 12 2 5 3 2" xfId="36238"/>
    <cellStyle name="20% - Accent6 2 12 2 5 4" xfId="25055"/>
    <cellStyle name="20% - Accent6 2 12 2 5 5" xfId="42885"/>
    <cellStyle name="20% - Accent6 2 12 2 6" xfId="6473"/>
    <cellStyle name="20% - Accent6 2 12 2 6 2" xfId="11834"/>
    <cellStyle name="20% - Accent6 2 12 2 6 2 2" xfId="31392"/>
    <cellStyle name="20% - Accent6 2 12 2 6 2 3" xfId="49177"/>
    <cellStyle name="20% - Accent6 2 12 2 6 3" xfId="17957"/>
    <cellStyle name="20% - Accent6 2 12 2 6 3 2" xfId="37315"/>
    <cellStyle name="20% - Accent6 2 12 2 6 4" xfId="26132"/>
    <cellStyle name="20% - Accent6 2 12 2 6 5" xfId="43962"/>
    <cellStyle name="20% - Accent6 2 12 2 7" xfId="6877"/>
    <cellStyle name="20% - Accent6 2 12 2 7 2" xfId="12238"/>
    <cellStyle name="20% - Accent6 2 12 2 7 2 2" xfId="31796"/>
    <cellStyle name="20% - Accent6 2 12 2 7 2 3" xfId="49581"/>
    <cellStyle name="20% - Accent6 2 12 2 7 3" xfId="18361"/>
    <cellStyle name="20% - Accent6 2 12 2 7 3 2" xfId="37719"/>
    <cellStyle name="20% - Accent6 2 12 2 7 4" xfId="26536"/>
    <cellStyle name="20% - Accent6 2 12 2 7 5" xfId="44366"/>
    <cellStyle name="20% - Accent6 2 12 2 8" xfId="7342"/>
    <cellStyle name="20% - Accent6 2 12 2 8 2" xfId="26902"/>
    <cellStyle name="20% - Accent6 2 12 2 8 3" xfId="44726"/>
    <cellStyle name="20% - Accent6 2 12 2 9" xfId="12561"/>
    <cellStyle name="20% - Accent6 2 12 2 9 2" xfId="32118"/>
    <cellStyle name="20% - Accent6 2 12 2 9 3" xfId="49902"/>
    <cellStyle name="20% - Accent6 2 12 3" xfId="1693"/>
    <cellStyle name="20% - Accent6 2 12 3 10" xfId="39657"/>
    <cellStyle name="20% - Accent6 2 12 3 2" xfId="2439"/>
    <cellStyle name="20% - Accent6 2 12 3 2 2" xfId="4462"/>
    <cellStyle name="20% - Accent6 2 12 3 2 2 2" xfId="9849"/>
    <cellStyle name="20% - Accent6 2 12 3 2 2 2 2" xfId="29407"/>
    <cellStyle name="20% - Accent6 2 12 3 2 2 2 3" xfId="47222"/>
    <cellStyle name="20% - Accent6 2 12 3 2 2 3" xfId="15968"/>
    <cellStyle name="20% - Accent6 2 12 3 2 2 3 2" xfId="35360"/>
    <cellStyle name="20% - Accent6 2 12 3 2 2 4" xfId="24177"/>
    <cellStyle name="20% - Accent6 2 12 3 2 2 5" xfId="42007"/>
    <cellStyle name="20% - Accent6 2 12 3 2 3" xfId="5774"/>
    <cellStyle name="20% - Accent6 2 12 3 2 3 2" xfId="11135"/>
    <cellStyle name="20% - Accent6 2 12 3 2 3 2 2" xfId="30693"/>
    <cellStyle name="20% - Accent6 2 12 3 2 3 2 3" xfId="48479"/>
    <cellStyle name="20% - Accent6 2 12 3 2 3 3" xfId="17258"/>
    <cellStyle name="20% - Accent6 2 12 3 2 3 3 2" xfId="36617"/>
    <cellStyle name="20% - Accent6 2 12 3 2 3 4" xfId="25434"/>
    <cellStyle name="20% - Accent6 2 12 3 2 3 5" xfId="43264"/>
    <cellStyle name="20% - Accent6 2 12 3 2 4" xfId="8234"/>
    <cellStyle name="20% - Accent6 2 12 3 2 4 2" xfId="27794"/>
    <cellStyle name="20% - Accent6 2 12 3 2 4 3" xfId="45614"/>
    <cellStyle name="20% - Accent6 2 12 3 2 5" xfId="14315"/>
    <cellStyle name="20% - Accent6 2 12 3 2 5 2" xfId="33744"/>
    <cellStyle name="20% - Accent6 2 12 3 2 6" xfId="19591"/>
    <cellStyle name="20% - Accent6 2 12 3 2 6 2" xfId="38915"/>
    <cellStyle name="20% - Accent6 2 12 3 2 7" xfId="22560"/>
    <cellStyle name="20% - Accent6 2 12 3 2 8" xfId="21075"/>
    <cellStyle name="20% - Accent6 2 12 3 2 9" xfId="40399"/>
    <cellStyle name="20% - Accent6 2 12 3 3" xfId="3735"/>
    <cellStyle name="20% - Accent6 2 12 3 3 2" xfId="9122"/>
    <cellStyle name="20% - Accent6 2 12 3 3 2 2" xfId="28680"/>
    <cellStyle name="20% - Accent6 2 12 3 3 2 3" xfId="46496"/>
    <cellStyle name="20% - Accent6 2 12 3 3 3" xfId="15241"/>
    <cellStyle name="20% - Accent6 2 12 3 3 3 2" xfId="34634"/>
    <cellStyle name="20% - Accent6 2 12 3 3 4" xfId="23451"/>
    <cellStyle name="20% - Accent6 2 12 3 3 5" xfId="41281"/>
    <cellStyle name="20% - Accent6 2 12 3 4" xfId="5150"/>
    <cellStyle name="20% - Accent6 2 12 3 4 2" xfId="10517"/>
    <cellStyle name="20% - Accent6 2 12 3 4 2 2" xfId="30075"/>
    <cellStyle name="20% - Accent6 2 12 3 4 2 3" xfId="47888"/>
    <cellStyle name="20% - Accent6 2 12 3 4 3" xfId="16640"/>
    <cellStyle name="20% - Accent6 2 12 3 4 3 2" xfId="36026"/>
    <cellStyle name="20% - Accent6 2 12 3 4 4" xfId="24843"/>
    <cellStyle name="20% - Accent6 2 12 3 4 5" xfId="42673"/>
    <cellStyle name="20% - Accent6 2 12 3 5" xfId="7488"/>
    <cellStyle name="20% - Accent6 2 12 3 5 2" xfId="27048"/>
    <cellStyle name="20% - Accent6 2 12 3 5 3" xfId="44872"/>
    <cellStyle name="20% - Accent6 2 12 3 6" xfId="13569"/>
    <cellStyle name="20% - Accent6 2 12 3 6 2" xfId="33002"/>
    <cellStyle name="20% - Accent6 2 12 3 7" xfId="18849"/>
    <cellStyle name="20% - Accent6 2 12 3 7 2" xfId="38173"/>
    <cellStyle name="20% - Accent6 2 12 3 8" xfId="21817"/>
    <cellStyle name="20% - Accent6 2 12 3 9" xfId="20333"/>
    <cellStyle name="20% - Accent6 2 12 4" xfId="2001"/>
    <cellStyle name="20% - Accent6 2 12 4 10" xfId="39963"/>
    <cellStyle name="20% - Accent6 2 12 4 2" xfId="2746"/>
    <cellStyle name="20% - Accent6 2 12 4 2 2" xfId="4768"/>
    <cellStyle name="20% - Accent6 2 12 4 2 2 2" xfId="10155"/>
    <cellStyle name="20% - Accent6 2 12 4 2 2 2 2" xfId="29713"/>
    <cellStyle name="20% - Accent6 2 12 4 2 2 2 3" xfId="47527"/>
    <cellStyle name="20% - Accent6 2 12 4 2 2 3" xfId="16274"/>
    <cellStyle name="20% - Accent6 2 12 4 2 2 3 2" xfId="35665"/>
    <cellStyle name="20% - Accent6 2 12 4 2 2 4" xfId="24482"/>
    <cellStyle name="20% - Accent6 2 12 4 2 2 5" xfId="42312"/>
    <cellStyle name="20% - Accent6 2 12 4 2 3" xfId="8541"/>
    <cellStyle name="20% - Accent6 2 12 4 2 3 2" xfId="28101"/>
    <cellStyle name="20% - Accent6 2 12 4 2 3 3" xfId="45920"/>
    <cellStyle name="20% - Accent6 2 12 4 2 4" xfId="14622"/>
    <cellStyle name="20% - Accent6 2 12 4 2 4 2" xfId="34050"/>
    <cellStyle name="20% - Accent6 2 12 4 2 5" xfId="19897"/>
    <cellStyle name="20% - Accent6 2 12 4 2 5 2" xfId="39221"/>
    <cellStyle name="20% - Accent6 2 12 4 2 6" xfId="22867"/>
    <cellStyle name="20% - Accent6 2 12 4 2 7" xfId="21381"/>
    <cellStyle name="20% - Accent6 2 12 4 2 8" xfId="40705"/>
    <cellStyle name="20% - Accent6 2 12 4 3" xfId="4038"/>
    <cellStyle name="20% - Accent6 2 12 4 3 2" xfId="9425"/>
    <cellStyle name="20% - Accent6 2 12 4 3 2 2" xfId="28983"/>
    <cellStyle name="20% - Accent6 2 12 4 3 2 3" xfId="46799"/>
    <cellStyle name="20% - Accent6 2 12 4 3 3" xfId="15544"/>
    <cellStyle name="20% - Accent6 2 12 4 3 3 2" xfId="34937"/>
    <cellStyle name="20% - Accent6 2 12 4 3 4" xfId="23754"/>
    <cellStyle name="20% - Accent6 2 12 4 3 5" xfId="41584"/>
    <cellStyle name="20% - Accent6 2 12 4 4" xfId="5584"/>
    <cellStyle name="20% - Accent6 2 12 4 4 2" xfId="10945"/>
    <cellStyle name="20% - Accent6 2 12 4 4 2 2" xfId="30503"/>
    <cellStyle name="20% - Accent6 2 12 4 4 2 3" xfId="48289"/>
    <cellStyle name="20% - Accent6 2 12 4 4 3" xfId="17068"/>
    <cellStyle name="20% - Accent6 2 12 4 4 3 2" xfId="36427"/>
    <cellStyle name="20% - Accent6 2 12 4 4 4" xfId="25244"/>
    <cellStyle name="20% - Accent6 2 12 4 4 5" xfId="43074"/>
    <cellStyle name="20% - Accent6 2 12 4 5" xfId="7796"/>
    <cellStyle name="20% - Accent6 2 12 4 5 2" xfId="27356"/>
    <cellStyle name="20% - Accent6 2 12 4 5 3" xfId="45178"/>
    <cellStyle name="20% - Accent6 2 12 4 6" xfId="13877"/>
    <cellStyle name="20% - Accent6 2 12 4 6 2" xfId="33308"/>
    <cellStyle name="20% - Accent6 2 12 4 7" xfId="19155"/>
    <cellStyle name="20% - Accent6 2 12 4 7 2" xfId="38479"/>
    <cellStyle name="20% - Accent6 2 12 4 8" xfId="22123"/>
    <cellStyle name="20% - Accent6 2 12 4 9" xfId="20639"/>
    <cellStyle name="20% - Accent6 2 12 5" xfId="2147"/>
    <cellStyle name="20% - Accent6 2 12 5 2" xfId="4183"/>
    <cellStyle name="20% - Accent6 2 12 5 2 2" xfId="9570"/>
    <cellStyle name="20% - Accent6 2 12 5 2 2 2" xfId="29128"/>
    <cellStyle name="20% - Accent6 2 12 5 2 2 3" xfId="46944"/>
    <cellStyle name="20% - Accent6 2 12 5 2 3" xfId="15689"/>
    <cellStyle name="20% - Accent6 2 12 5 2 3 2" xfId="35082"/>
    <cellStyle name="20% - Accent6 2 12 5 2 4" xfId="23899"/>
    <cellStyle name="20% - Accent6 2 12 5 2 5" xfId="41729"/>
    <cellStyle name="20% - Accent6 2 12 5 3" xfId="7942"/>
    <cellStyle name="20% - Accent6 2 12 5 3 2" xfId="27502"/>
    <cellStyle name="20% - Accent6 2 12 5 3 3" xfId="45323"/>
    <cellStyle name="20% - Accent6 2 12 5 4" xfId="14023"/>
    <cellStyle name="20% - Accent6 2 12 5 4 2" xfId="33453"/>
    <cellStyle name="20% - Accent6 2 12 5 5" xfId="19300"/>
    <cellStyle name="20% - Accent6 2 12 5 5 2" xfId="38624"/>
    <cellStyle name="20% - Accent6 2 12 5 6" xfId="22268"/>
    <cellStyle name="20% - Accent6 2 12 5 7" xfId="20784"/>
    <cellStyle name="20% - Accent6 2 12 5 8" xfId="40108"/>
    <cellStyle name="20% - Accent6 2 12 6" xfId="3175"/>
    <cellStyle name="20% - Accent6 2 12 6 2" xfId="8755"/>
    <cellStyle name="20% - Accent6 2 12 6 2 2" xfId="28315"/>
    <cellStyle name="20% - Accent6 2 12 6 2 3" xfId="46132"/>
    <cellStyle name="20% - Accent6 2 12 6 3" xfId="14846"/>
    <cellStyle name="20% - Accent6 2 12 6 3 2" xfId="34266"/>
    <cellStyle name="20% - Accent6 2 12 6 4" xfId="23083"/>
    <cellStyle name="20% - Accent6 2 12 6 5" xfId="40917"/>
    <cellStyle name="20% - Accent6 2 12 7" xfId="4943"/>
    <cellStyle name="20% - Accent6 2 12 7 2" xfId="10327"/>
    <cellStyle name="20% - Accent6 2 12 7 2 2" xfId="29885"/>
    <cellStyle name="20% - Accent6 2 12 7 2 3" xfId="47698"/>
    <cellStyle name="20% - Accent6 2 12 7 3" xfId="16449"/>
    <cellStyle name="20% - Accent6 2 12 7 3 2" xfId="35836"/>
    <cellStyle name="20% - Accent6 2 12 7 4" xfId="24653"/>
    <cellStyle name="20% - Accent6 2 12 7 5" xfId="42483"/>
    <cellStyle name="20% - Accent6 2 12 8" xfId="6270"/>
    <cellStyle name="20% - Accent6 2 12 8 2" xfId="11631"/>
    <cellStyle name="20% - Accent6 2 12 8 2 2" xfId="31189"/>
    <cellStyle name="20% - Accent6 2 12 8 2 3" xfId="48974"/>
    <cellStyle name="20% - Accent6 2 12 8 3" xfId="17754"/>
    <cellStyle name="20% - Accent6 2 12 8 3 2" xfId="37112"/>
    <cellStyle name="20% - Accent6 2 12 8 4" xfId="25929"/>
    <cellStyle name="20% - Accent6 2 12 8 5" xfId="43759"/>
    <cellStyle name="20% - Accent6 2 12 9" xfId="6674"/>
    <cellStyle name="20% - Accent6 2 12 9 2" xfId="12035"/>
    <cellStyle name="20% - Accent6 2 12 9 2 2" xfId="31593"/>
    <cellStyle name="20% - Accent6 2 12 9 2 3" xfId="49378"/>
    <cellStyle name="20% - Accent6 2 12 9 3" xfId="18158"/>
    <cellStyle name="20% - Accent6 2 12 9 3 2" xfId="37516"/>
    <cellStyle name="20% - Accent6 2 12 9 4" xfId="26333"/>
    <cellStyle name="20% - Accent6 2 12 9 5" xfId="44163"/>
    <cellStyle name="20% - Accent6 2 13" xfId="2793"/>
    <cellStyle name="20% - Accent6 2 14" xfId="2780"/>
    <cellStyle name="20% - Accent6 2 14 2" xfId="8574"/>
    <cellStyle name="20% - Accent6 2 14 2 2" xfId="28134"/>
    <cellStyle name="20% - Accent6 2 14 2 3" xfId="45951"/>
    <cellStyle name="20% - Accent6 2 14 3" xfId="14655"/>
    <cellStyle name="20% - Accent6 2 14 3 2" xfId="34081"/>
    <cellStyle name="20% - Accent6 2 14 4" xfId="22898"/>
    <cellStyle name="20% - Accent6 2 14 5" xfId="40736"/>
    <cellStyle name="20% - Accent6 2 2" xfId="166"/>
    <cellStyle name="20% - Accent6 2 2 2" xfId="167"/>
    <cellStyle name="20% - Accent6 2 3" xfId="168"/>
    <cellStyle name="20% - Accent6 2 3 2" xfId="169"/>
    <cellStyle name="20% - Accent6 2 4" xfId="170"/>
    <cellStyle name="20% - Accent6 2 4 2" xfId="171"/>
    <cellStyle name="20% - Accent6 2 5" xfId="172"/>
    <cellStyle name="20% - Accent6 2 5 2" xfId="173"/>
    <cellStyle name="20% - Accent6 2 6" xfId="174"/>
    <cellStyle name="20% - Accent6 2 6 2" xfId="175"/>
    <cellStyle name="20% - Accent6 2 7" xfId="176"/>
    <cellStyle name="20% - Accent6 2 7 2" xfId="177"/>
    <cellStyle name="20% - Accent6 2 8" xfId="178"/>
    <cellStyle name="20% - Accent6 2 8 2" xfId="179"/>
    <cellStyle name="20% - Accent6 2 9" xfId="180"/>
    <cellStyle name="20% - Accent6 20" xfId="164"/>
    <cellStyle name="20% - Accent6 3" xfId="181"/>
    <cellStyle name="20% - Accent6 3 2" xfId="182"/>
    <cellStyle name="20% - Accent6 4" xfId="183"/>
    <cellStyle name="20% - Accent6 4 2" xfId="184"/>
    <cellStyle name="20% - Accent6 5" xfId="185"/>
    <cellStyle name="20% - Accent6 5 2" xfId="186"/>
    <cellStyle name="20% - Accent6 6" xfId="187"/>
    <cellStyle name="20% - Accent6 6 2" xfId="188"/>
    <cellStyle name="20% - Accent6 7" xfId="189"/>
    <cellStyle name="20% - Accent6 7 2" xfId="190"/>
    <cellStyle name="20% - Accent6 8" xfId="191"/>
    <cellStyle name="20% - Accent6 8 2" xfId="192"/>
    <cellStyle name="20% - Accent6 9" xfId="972"/>
    <cellStyle name="2x indented GHG Textfiels" xfId="193"/>
    <cellStyle name="2x indented GHG Textfiels 2" xfId="12580"/>
    <cellStyle name="2x indented GHG Textfiels 2 2" xfId="32137"/>
    <cellStyle name="2x indented GHG Textfiels 3" xfId="12968"/>
    <cellStyle name="2x indented GHG Textfiels 4" xfId="50253"/>
    <cellStyle name="40% - Accent1 10" xfId="1053"/>
    <cellStyle name="40% - Accent1 10 10" xfId="12278"/>
    <cellStyle name="40% - Accent1 10 10 2" xfId="31836"/>
    <cellStyle name="40% - Accent1 10 10 3" xfId="49621"/>
    <cellStyle name="40% - Accent1 10 11" xfId="12631"/>
    <cellStyle name="40% - Accent1 10 11 2" xfId="32188"/>
    <cellStyle name="40% - Accent1 10 11 3" xfId="49931"/>
    <cellStyle name="40% - Accent1 10 12" xfId="13082"/>
    <cellStyle name="40% - Accent1 10 12 2" xfId="32584"/>
    <cellStyle name="40% - Accent1 10 13" xfId="18399"/>
    <cellStyle name="40% - Accent1 10 13 2" xfId="37757"/>
    <cellStyle name="40% - Accent1 10 14" xfId="21401"/>
    <cellStyle name="40% - Accent1 10 15" xfId="19917"/>
    <cellStyle name="40% - Accent1 10 16" xfId="39241"/>
    <cellStyle name="40% - Accent1 10 2" xfId="1224"/>
    <cellStyle name="40% - Accent1 10 2 10" xfId="7129"/>
    <cellStyle name="40% - Accent1 10 2 10 2" xfId="26689"/>
    <cellStyle name="40% - Accent1 10 2 10 3" xfId="44514"/>
    <cellStyle name="40% - Accent1 10 2 11" xfId="12337"/>
    <cellStyle name="40% - Accent1 10 2 11 2" xfId="31895"/>
    <cellStyle name="40% - Accent1 10 2 11 3" xfId="49679"/>
    <cellStyle name="40% - Accent1 10 2 12" xfId="12692"/>
    <cellStyle name="40% - Accent1 10 2 12 2" xfId="32248"/>
    <cellStyle name="40% - Accent1 10 2 12 3" xfId="49989"/>
    <cellStyle name="40% - Accent1 10 2 13" xfId="13145"/>
    <cellStyle name="40% - Accent1 10 2 13 2" xfId="32644"/>
    <cellStyle name="40% - Accent1 10 2 14" xfId="18457"/>
    <cellStyle name="40% - Accent1 10 2 14 2" xfId="37815"/>
    <cellStyle name="40% - Accent1 10 2 15" xfId="21459"/>
    <cellStyle name="40% - Accent1 10 2 16" xfId="19975"/>
    <cellStyle name="40% - Accent1 10 2 17" xfId="39299"/>
    <cellStyle name="40% - Accent1 10 2 2" xfId="1479"/>
    <cellStyle name="40% - Accent1 10 2 2 10" xfId="12850"/>
    <cellStyle name="40% - Accent1 10 2 2 10 2" xfId="32406"/>
    <cellStyle name="40% - Accent1 10 2 2 10 3" xfId="50145"/>
    <cellStyle name="40% - Accent1 10 2 2 11" xfId="13356"/>
    <cellStyle name="40% - Accent1 10 2 2 11 2" xfId="32789"/>
    <cellStyle name="40% - Accent1 10 2 2 12" xfId="18636"/>
    <cellStyle name="40% - Accent1 10 2 2 12 2" xfId="37960"/>
    <cellStyle name="40% - Accent1 10 2 2 13" xfId="21604"/>
    <cellStyle name="40% - Accent1 10 2 2 14" xfId="20120"/>
    <cellStyle name="40% - Accent1 10 2 2 15" xfId="39444"/>
    <cellStyle name="40% - Accent1 10 2 2 2" xfId="1772"/>
    <cellStyle name="40% - Accent1 10 2 2 2 10" xfId="39735"/>
    <cellStyle name="40% - Accent1 10 2 2 2 2" xfId="2518"/>
    <cellStyle name="40% - Accent1 10 2 2 2 2 2" xfId="4541"/>
    <cellStyle name="40% - Accent1 10 2 2 2 2 2 2" xfId="9928"/>
    <cellStyle name="40% - Accent1 10 2 2 2 2 2 2 2" xfId="29486"/>
    <cellStyle name="40% - Accent1 10 2 2 2 2 2 2 3" xfId="47300"/>
    <cellStyle name="40% - Accent1 10 2 2 2 2 2 3" xfId="16047"/>
    <cellStyle name="40% - Accent1 10 2 2 2 2 2 3 2" xfId="35438"/>
    <cellStyle name="40% - Accent1 10 2 2 2 2 2 4" xfId="24255"/>
    <cellStyle name="40% - Accent1 10 2 2 2 2 2 5" xfId="42085"/>
    <cellStyle name="40% - Accent1 10 2 2 2 2 3" xfId="8313"/>
    <cellStyle name="40% - Accent1 10 2 2 2 2 3 2" xfId="27873"/>
    <cellStyle name="40% - Accent1 10 2 2 2 2 3 3" xfId="45692"/>
    <cellStyle name="40% - Accent1 10 2 2 2 2 4" xfId="14394"/>
    <cellStyle name="40% - Accent1 10 2 2 2 2 4 2" xfId="33822"/>
    <cellStyle name="40% - Accent1 10 2 2 2 2 5" xfId="19669"/>
    <cellStyle name="40% - Accent1 10 2 2 2 2 5 2" xfId="38993"/>
    <cellStyle name="40% - Accent1 10 2 2 2 2 6" xfId="22639"/>
    <cellStyle name="40% - Accent1 10 2 2 2 2 7" xfId="21153"/>
    <cellStyle name="40% - Accent1 10 2 2 2 2 8" xfId="40477"/>
    <cellStyle name="40% - Accent1 10 2 2 2 3" xfId="3811"/>
    <cellStyle name="40% - Accent1 10 2 2 2 3 2" xfId="9198"/>
    <cellStyle name="40% - Accent1 10 2 2 2 3 2 2" xfId="28756"/>
    <cellStyle name="40% - Accent1 10 2 2 2 3 2 3" xfId="46572"/>
    <cellStyle name="40% - Accent1 10 2 2 2 3 3" xfId="15317"/>
    <cellStyle name="40% - Accent1 10 2 2 2 3 3 2" xfId="34710"/>
    <cellStyle name="40% - Accent1 10 2 2 2 3 4" xfId="23527"/>
    <cellStyle name="40% - Accent1 10 2 2 2 3 5" xfId="41357"/>
    <cellStyle name="40% - Accent1 10 2 2 2 4" xfId="5919"/>
    <cellStyle name="40% - Accent1 10 2 2 2 4 2" xfId="11280"/>
    <cellStyle name="40% - Accent1 10 2 2 2 4 2 2" xfId="30838"/>
    <cellStyle name="40% - Accent1 10 2 2 2 4 2 3" xfId="48624"/>
    <cellStyle name="40% - Accent1 10 2 2 2 4 3" xfId="17403"/>
    <cellStyle name="40% - Accent1 10 2 2 2 4 3 2" xfId="36762"/>
    <cellStyle name="40% - Accent1 10 2 2 2 4 4" xfId="25579"/>
    <cellStyle name="40% - Accent1 10 2 2 2 4 5" xfId="43409"/>
    <cellStyle name="40% - Accent1 10 2 2 2 5" xfId="7567"/>
    <cellStyle name="40% - Accent1 10 2 2 2 5 2" xfId="27127"/>
    <cellStyle name="40% - Accent1 10 2 2 2 5 3" xfId="44950"/>
    <cellStyle name="40% - Accent1 10 2 2 2 6" xfId="13648"/>
    <cellStyle name="40% - Accent1 10 2 2 2 6 2" xfId="33080"/>
    <cellStyle name="40% - Accent1 10 2 2 2 7" xfId="18927"/>
    <cellStyle name="40% - Accent1 10 2 2 2 7 2" xfId="38251"/>
    <cellStyle name="40% - Accent1 10 2 2 2 8" xfId="21895"/>
    <cellStyle name="40% - Accent1 10 2 2 2 9" xfId="20411"/>
    <cellStyle name="40% - Accent1 10 2 2 3" xfId="2226"/>
    <cellStyle name="40% - Accent1 10 2 2 3 2" xfId="4262"/>
    <cellStyle name="40% - Accent1 10 2 2 3 2 2" xfId="9649"/>
    <cellStyle name="40% - Accent1 10 2 2 3 2 2 2" xfId="29207"/>
    <cellStyle name="40% - Accent1 10 2 2 3 2 2 3" xfId="47022"/>
    <cellStyle name="40% - Accent1 10 2 2 3 2 3" xfId="15768"/>
    <cellStyle name="40% - Accent1 10 2 2 3 2 3 2" xfId="35160"/>
    <cellStyle name="40% - Accent1 10 2 2 3 2 4" xfId="23977"/>
    <cellStyle name="40% - Accent1 10 2 2 3 2 5" xfId="41807"/>
    <cellStyle name="40% - Accent1 10 2 2 3 3" xfId="8021"/>
    <cellStyle name="40% - Accent1 10 2 2 3 3 2" xfId="27581"/>
    <cellStyle name="40% - Accent1 10 2 2 3 3 3" xfId="45401"/>
    <cellStyle name="40% - Accent1 10 2 2 3 4" xfId="14102"/>
    <cellStyle name="40% - Accent1 10 2 2 3 4 2" xfId="33531"/>
    <cellStyle name="40% - Accent1 10 2 2 3 5" xfId="19378"/>
    <cellStyle name="40% - Accent1 10 2 2 3 5 2" xfId="38702"/>
    <cellStyle name="40% - Accent1 10 2 2 3 6" xfId="22347"/>
    <cellStyle name="40% - Accent1 10 2 2 3 7" xfId="20862"/>
    <cellStyle name="40% - Accent1 10 2 2 3 8" xfId="40186"/>
    <cellStyle name="40% - Accent1 10 2 2 4" xfId="3399"/>
    <cellStyle name="40% - Accent1 10 2 2 4 2" xfId="8891"/>
    <cellStyle name="40% - Accent1 10 2 2 4 2 2" xfId="28451"/>
    <cellStyle name="40% - Accent1 10 2 2 4 2 3" xfId="46268"/>
    <cellStyle name="40% - Accent1 10 2 2 4 3" xfId="14993"/>
    <cellStyle name="40% - Accent1 10 2 2 4 3 2" xfId="34406"/>
    <cellStyle name="40% - Accent1 10 2 2 4 4" xfId="23223"/>
    <cellStyle name="40% - Accent1 10 2 2 4 5" xfId="41053"/>
    <cellStyle name="40% - Accent1 10 2 2 5" xfId="5310"/>
    <cellStyle name="40% - Accent1 10 2 2 5 2" xfId="10676"/>
    <cellStyle name="40% - Accent1 10 2 2 5 2 2" xfId="30234"/>
    <cellStyle name="40% - Accent1 10 2 2 5 2 3" xfId="48033"/>
    <cellStyle name="40% - Accent1 10 2 2 5 3" xfId="16799"/>
    <cellStyle name="40% - Accent1 10 2 2 5 3 2" xfId="36171"/>
    <cellStyle name="40% - Accent1 10 2 2 5 4" xfId="24988"/>
    <cellStyle name="40% - Accent1 10 2 2 5 5" xfId="42818"/>
    <cellStyle name="40% - Accent1 10 2 2 6" xfId="6406"/>
    <cellStyle name="40% - Accent1 10 2 2 6 2" xfId="11767"/>
    <cellStyle name="40% - Accent1 10 2 2 6 2 2" xfId="31325"/>
    <cellStyle name="40% - Accent1 10 2 2 6 2 3" xfId="49110"/>
    <cellStyle name="40% - Accent1 10 2 2 6 3" xfId="17890"/>
    <cellStyle name="40% - Accent1 10 2 2 6 3 2" xfId="37248"/>
    <cellStyle name="40% - Accent1 10 2 2 6 4" xfId="26065"/>
    <cellStyle name="40% - Accent1 10 2 2 6 5" xfId="43895"/>
    <cellStyle name="40% - Accent1 10 2 2 7" xfId="6810"/>
    <cellStyle name="40% - Accent1 10 2 2 7 2" xfId="12171"/>
    <cellStyle name="40% - Accent1 10 2 2 7 2 2" xfId="31729"/>
    <cellStyle name="40% - Accent1 10 2 2 7 2 3" xfId="49514"/>
    <cellStyle name="40% - Accent1 10 2 2 7 3" xfId="18294"/>
    <cellStyle name="40% - Accent1 10 2 2 7 3 2" xfId="37652"/>
    <cellStyle name="40% - Accent1 10 2 2 7 4" xfId="26469"/>
    <cellStyle name="40% - Accent1 10 2 2 7 5" xfId="44299"/>
    <cellStyle name="40% - Accent1 10 2 2 8" xfId="7275"/>
    <cellStyle name="40% - Accent1 10 2 2 8 2" xfId="26835"/>
    <cellStyle name="40% - Accent1 10 2 2 8 3" xfId="44659"/>
    <cellStyle name="40% - Accent1 10 2 2 9" xfId="12494"/>
    <cellStyle name="40% - Accent1 10 2 2 9 2" xfId="32051"/>
    <cellStyle name="40% - Accent1 10 2 2 9 3" xfId="49835"/>
    <cellStyle name="40% - Accent1 10 2 3" xfId="1626"/>
    <cellStyle name="40% - Accent1 10 2 3 10" xfId="39590"/>
    <cellStyle name="40% - Accent1 10 2 3 2" xfId="2372"/>
    <cellStyle name="40% - Accent1 10 2 3 2 2" xfId="4395"/>
    <cellStyle name="40% - Accent1 10 2 3 2 2 2" xfId="9782"/>
    <cellStyle name="40% - Accent1 10 2 3 2 2 2 2" xfId="29340"/>
    <cellStyle name="40% - Accent1 10 2 3 2 2 2 3" xfId="47155"/>
    <cellStyle name="40% - Accent1 10 2 3 2 2 3" xfId="15901"/>
    <cellStyle name="40% - Accent1 10 2 3 2 2 3 2" xfId="35293"/>
    <cellStyle name="40% - Accent1 10 2 3 2 2 4" xfId="24110"/>
    <cellStyle name="40% - Accent1 10 2 3 2 2 5" xfId="41940"/>
    <cellStyle name="40% - Accent1 10 2 3 2 3" xfId="5707"/>
    <cellStyle name="40% - Accent1 10 2 3 2 3 2" xfId="11068"/>
    <cellStyle name="40% - Accent1 10 2 3 2 3 2 2" xfId="30626"/>
    <cellStyle name="40% - Accent1 10 2 3 2 3 2 3" xfId="48412"/>
    <cellStyle name="40% - Accent1 10 2 3 2 3 3" xfId="17191"/>
    <cellStyle name="40% - Accent1 10 2 3 2 3 3 2" xfId="36550"/>
    <cellStyle name="40% - Accent1 10 2 3 2 3 4" xfId="25367"/>
    <cellStyle name="40% - Accent1 10 2 3 2 3 5" xfId="43197"/>
    <cellStyle name="40% - Accent1 10 2 3 2 4" xfId="8167"/>
    <cellStyle name="40% - Accent1 10 2 3 2 4 2" xfId="27727"/>
    <cellStyle name="40% - Accent1 10 2 3 2 4 3" xfId="45547"/>
    <cellStyle name="40% - Accent1 10 2 3 2 5" xfId="14248"/>
    <cellStyle name="40% - Accent1 10 2 3 2 5 2" xfId="33677"/>
    <cellStyle name="40% - Accent1 10 2 3 2 6" xfId="19524"/>
    <cellStyle name="40% - Accent1 10 2 3 2 6 2" xfId="38848"/>
    <cellStyle name="40% - Accent1 10 2 3 2 7" xfId="22493"/>
    <cellStyle name="40% - Accent1 10 2 3 2 8" xfId="21008"/>
    <cellStyle name="40% - Accent1 10 2 3 2 9" xfId="40332"/>
    <cellStyle name="40% - Accent1 10 2 3 3" xfId="3668"/>
    <cellStyle name="40% - Accent1 10 2 3 3 2" xfId="9055"/>
    <cellStyle name="40% - Accent1 10 2 3 3 2 2" xfId="28613"/>
    <cellStyle name="40% - Accent1 10 2 3 3 2 3" xfId="46429"/>
    <cellStyle name="40% - Accent1 10 2 3 3 3" xfId="15174"/>
    <cellStyle name="40% - Accent1 10 2 3 3 3 2" xfId="34567"/>
    <cellStyle name="40% - Accent1 10 2 3 3 4" xfId="23384"/>
    <cellStyle name="40% - Accent1 10 2 3 3 5" xfId="41214"/>
    <cellStyle name="40% - Accent1 10 2 3 4" xfId="5083"/>
    <cellStyle name="40% - Accent1 10 2 3 4 2" xfId="10450"/>
    <cellStyle name="40% - Accent1 10 2 3 4 2 2" xfId="30008"/>
    <cellStyle name="40% - Accent1 10 2 3 4 2 3" xfId="47821"/>
    <cellStyle name="40% - Accent1 10 2 3 4 3" xfId="16573"/>
    <cellStyle name="40% - Accent1 10 2 3 4 3 2" xfId="35959"/>
    <cellStyle name="40% - Accent1 10 2 3 4 4" xfId="24776"/>
    <cellStyle name="40% - Accent1 10 2 3 4 5" xfId="42606"/>
    <cellStyle name="40% - Accent1 10 2 3 5" xfId="7421"/>
    <cellStyle name="40% - Accent1 10 2 3 5 2" xfId="26981"/>
    <cellStyle name="40% - Accent1 10 2 3 5 3" xfId="44805"/>
    <cellStyle name="40% - Accent1 10 2 3 6" xfId="13502"/>
    <cellStyle name="40% - Accent1 10 2 3 6 2" xfId="32935"/>
    <cellStyle name="40% - Accent1 10 2 3 7" xfId="18782"/>
    <cellStyle name="40% - Accent1 10 2 3 7 2" xfId="38106"/>
    <cellStyle name="40% - Accent1 10 2 3 8" xfId="21750"/>
    <cellStyle name="40% - Accent1 10 2 3 9" xfId="20266"/>
    <cellStyle name="40% - Accent1 10 2 4" xfId="1934"/>
    <cellStyle name="40% - Accent1 10 2 4 10" xfId="39896"/>
    <cellStyle name="40% - Accent1 10 2 4 2" xfId="2679"/>
    <cellStyle name="40% - Accent1 10 2 4 2 2" xfId="4701"/>
    <cellStyle name="40% - Accent1 10 2 4 2 2 2" xfId="10088"/>
    <cellStyle name="40% - Accent1 10 2 4 2 2 2 2" xfId="29646"/>
    <cellStyle name="40% - Accent1 10 2 4 2 2 2 3" xfId="47460"/>
    <cellStyle name="40% - Accent1 10 2 4 2 2 3" xfId="16207"/>
    <cellStyle name="40% - Accent1 10 2 4 2 2 3 2" xfId="35598"/>
    <cellStyle name="40% - Accent1 10 2 4 2 2 4" xfId="24415"/>
    <cellStyle name="40% - Accent1 10 2 4 2 2 5" xfId="42245"/>
    <cellStyle name="40% - Accent1 10 2 4 2 3" xfId="8474"/>
    <cellStyle name="40% - Accent1 10 2 4 2 3 2" xfId="28034"/>
    <cellStyle name="40% - Accent1 10 2 4 2 3 3" xfId="45853"/>
    <cellStyle name="40% - Accent1 10 2 4 2 4" xfId="14555"/>
    <cellStyle name="40% - Accent1 10 2 4 2 4 2" xfId="33983"/>
    <cellStyle name="40% - Accent1 10 2 4 2 5" xfId="19830"/>
    <cellStyle name="40% - Accent1 10 2 4 2 5 2" xfId="39154"/>
    <cellStyle name="40% - Accent1 10 2 4 2 6" xfId="22800"/>
    <cellStyle name="40% - Accent1 10 2 4 2 7" xfId="21314"/>
    <cellStyle name="40% - Accent1 10 2 4 2 8" xfId="40638"/>
    <cellStyle name="40% - Accent1 10 2 4 3" xfId="3971"/>
    <cellStyle name="40% - Accent1 10 2 4 3 2" xfId="9358"/>
    <cellStyle name="40% - Accent1 10 2 4 3 2 2" xfId="28916"/>
    <cellStyle name="40% - Accent1 10 2 4 3 2 3" xfId="46732"/>
    <cellStyle name="40% - Accent1 10 2 4 3 3" xfId="15477"/>
    <cellStyle name="40% - Accent1 10 2 4 3 3 2" xfId="34870"/>
    <cellStyle name="40% - Accent1 10 2 4 3 4" xfId="23687"/>
    <cellStyle name="40% - Accent1 10 2 4 3 5" xfId="41517"/>
    <cellStyle name="40% - Accent1 10 2 4 4" xfId="5517"/>
    <cellStyle name="40% - Accent1 10 2 4 4 2" xfId="10878"/>
    <cellStyle name="40% - Accent1 10 2 4 4 2 2" xfId="30436"/>
    <cellStyle name="40% - Accent1 10 2 4 4 2 3" xfId="48222"/>
    <cellStyle name="40% - Accent1 10 2 4 4 3" xfId="17001"/>
    <cellStyle name="40% - Accent1 10 2 4 4 3 2" xfId="36360"/>
    <cellStyle name="40% - Accent1 10 2 4 4 4" xfId="25177"/>
    <cellStyle name="40% - Accent1 10 2 4 4 5" xfId="43007"/>
    <cellStyle name="40% - Accent1 10 2 4 5" xfId="7729"/>
    <cellStyle name="40% - Accent1 10 2 4 5 2" xfId="27289"/>
    <cellStyle name="40% - Accent1 10 2 4 5 3" xfId="45111"/>
    <cellStyle name="40% - Accent1 10 2 4 6" xfId="13810"/>
    <cellStyle name="40% - Accent1 10 2 4 6 2" xfId="33241"/>
    <cellStyle name="40% - Accent1 10 2 4 7" xfId="19088"/>
    <cellStyle name="40% - Accent1 10 2 4 7 2" xfId="38412"/>
    <cellStyle name="40% - Accent1 10 2 4 8" xfId="22056"/>
    <cellStyle name="40% - Accent1 10 2 4 9" xfId="20572"/>
    <cellStyle name="40% - Accent1 10 2 5" xfId="2080"/>
    <cellStyle name="40% - Accent1 10 2 5 2" xfId="4116"/>
    <cellStyle name="40% - Accent1 10 2 5 2 2" xfId="9503"/>
    <cellStyle name="40% - Accent1 10 2 5 2 2 2" xfId="29061"/>
    <cellStyle name="40% - Accent1 10 2 5 2 2 3" xfId="46877"/>
    <cellStyle name="40% - Accent1 10 2 5 2 3" xfId="15622"/>
    <cellStyle name="40% - Accent1 10 2 5 2 3 2" xfId="35015"/>
    <cellStyle name="40% - Accent1 10 2 5 2 4" xfId="23832"/>
    <cellStyle name="40% - Accent1 10 2 5 2 5" xfId="41662"/>
    <cellStyle name="40% - Accent1 10 2 5 3" xfId="7875"/>
    <cellStyle name="40% - Accent1 10 2 5 3 2" xfId="27435"/>
    <cellStyle name="40% - Accent1 10 2 5 3 3" xfId="45256"/>
    <cellStyle name="40% - Accent1 10 2 5 4" xfId="13956"/>
    <cellStyle name="40% - Accent1 10 2 5 4 2" xfId="33386"/>
    <cellStyle name="40% - Accent1 10 2 5 5" xfId="19233"/>
    <cellStyle name="40% - Accent1 10 2 5 5 2" xfId="38557"/>
    <cellStyle name="40% - Accent1 10 2 5 6" xfId="22201"/>
    <cellStyle name="40% - Accent1 10 2 5 7" xfId="20717"/>
    <cellStyle name="40% - Accent1 10 2 5 8" xfId="40041"/>
    <cellStyle name="40% - Accent1 10 2 6" xfId="3108"/>
    <cellStyle name="40% - Accent1 10 2 6 2" xfId="8688"/>
    <cellStyle name="40% - Accent1 10 2 6 2 2" xfId="28248"/>
    <cellStyle name="40% - Accent1 10 2 6 2 3" xfId="46065"/>
    <cellStyle name="40% - Accent1 10 2 6 3" xfId="14779"/>
    <cellStyle name="40% - Accent1 10 2 6 3 2" xfId="34199"/>
    <cellStyle name="40% - Accent1 10 2 6 4" xfId="23016"/>
    <cellStyle name="40% - Accent1 10 2 6 5" xfId="40850"/>
    <cellStyle name="40% - Accent1 10 2 7" xfId="4876"/>
    <cellStyle name="40% - Accent1 10 2 7 2" xfId="10260"/>
    <cellStyle name="40% - Accent1 10 2 7 2 2" xfId="29818"/>
    <cellStyle name="40% - Accent1 10 2 7 2 3" xfId="47631"/>
    <cellStyle name="40% - Accent1 10 2 7 3" xfId="16382"/>
    <cellStyle name="40% - Accent1 10 2 7 3 2" xfId="35769"/>
    <cellStyle name="40% - Accent1 10 2 7 4" xfId="24586"/>
    <cellStyle name="40% - Accent1 10 2 7 5" xfId="42416"/>
    <cellStyle name="40% - Accent1 10 2 8" xfId="6203"/>
    <cellStyle name="40% - Accent1 10 2 8 2" xfId="11564"/>
    <cellStyle name="40% - Accent1 10 2 8 2 2" xfId="31122"/>
    <cellStyle name="40% - Accent1 10 2 8 2 3" xfId="48907"/>
    <cellStyle name="40% - Accent1 10 2 8 3" xfId="17687"/>
    <cellStyle name="40% - Accent1 10 2 8 3 2" xfId="37045"/>
    <cellStyle name="40% - Accent1 10 2 8 4" xfId="25862"/>
    <cellStyle name="40% - Accent1 10 2 8 5" xfId="43692"/>
    <cellStyle name="40% - Accent1 10 2 9" xfId="6607"/>
    <cellStyle name="40% - Accent1 10 2 9 2" xfId="11968"/>
    <cellStyle name="40% - Accent1 10 2 9 2 2" xfId="31526"/>
    <cellStyle name="40% - Accent1 10 2 9 2 3" xfId="49311"/>
    <cellStyle name="40% - Accent1 10 2 9 3" xfId="18091"/>
    <cellStyle name="40% - Accent1 10 2 9 3 2" xfId="37449"/>
    <cellStyle name="40% - Accent1 10 2 9 4" xfId="26266"/>
    <cellStyle name="40% - Accent1 10 2 9 5" xfId="44096"/>
    <cellStyle name="40% - Accent1 10 3" xfId="1415"/>
    <cellStyle name="40% - Accent1 10 3 10" xfId="13294"/>
    <cellStyle name="40% - Accent1 10 3 10 2" xfId="32731"/>
    <cellStyle name="40% - Accent1 10 3 11" xfId="18576"/>
    <cellStyle name="40% - Accent1 10 3 11 2" xfId="37902"/>
    <cellStyle name="40% - Accent1 10 3 12" xfId="21546"/>
    <cellStyle name="40% - Accent1 10 3 13" xfId="20062"/>
    <cellStyle name="40% - Accent1 10 3 14" xfId="39386"/>
    <cellStyle name="40% - Accent1 10 3 2" xfId="1713"/>
    <cellStyle name="40% - Accent1 10 3 2 10" xfId="39677"/>
    <cellStyle name="40% - Accent1 10 3 2 2" xfId="2459"/>
    <cellStyle name="40% - Accent1 10 3 2 2 2" xfId="4482"/>
    <cellStyle name="40% - Accent1 10 3 2 2 2 2" xfId="9869"/>
    <cellStyle name="40% - Accent1 10 3 2 2 2 2 2" xfId="29427"/>
    <cellStyle name="40% - Accent1 10 3 2 2 2 2 3" xfId="47242"/>
    <cellStyle name="40% - Accent1 10 3 2 2 2 3" xfId="15988"/>
    <cellStyle name="40% - Accent1 10 3 2 2 2 3 2" xfId="35380"/>
    <cellStyle name="40% - Accent1 10 3 2 2 2 4" xfId="24197"/>
    <cellStyle name="40% - Accent1 10 3 2 2 2 5" xfId="42027"/>
    <cellStyle name="40% - Accent1 10 3 2 2 3" xfId="8254"/>
    <cellStyle name="40% - Accent1 10 3 2 2 3 2" xfId="27814"/>
    <cellStyle name="40% - Accent1 10 3 2 2 3 3" xfId="45634"/>
    <cellStyle name="40% - Accent1 10 3 2 2 4" xfId="14335"/>
    <cellStyle name="40% - Accent1 10 3 2 2 4 2" xfId="33764"/>
    <cellStyle name="40% - Accent1 10 3 2 2 5" xfId="19611"/>
    <cellStyle name="40% - Accent1 10 3 2 2 5 2" xfId="38935"/>
    <cellStyle name="40% - Accent1 10 3 2 2 6" xfId="22580"/>
    <cellStyle name="40% - Accent1 10 3 2 2 7" xfId="21095"/>
    <cellStyle name="40% - Accent1 10 3 2 2 8" xfId="40419"/>
    <cellStyle name="40% - Accent1 10 3 2 3" xfId="3753"/>
    <cellStyle name="40% - Accent1 10 3 2 3 2" xfId="9140"/>
    <cellStyle name="40% - Accent1 10 3 2 3 2 2" xfId="28698"/>
    <cellStyle name="40% - Accent1 10 3 2 3 2 3" xfId="46514"/>
    <cellStyle name="40% - Accent1 10 3 2 3 3" xfId="15259"/>
    <cellStyle name="40% - Accent1 10 3 2 3 3 2" xfId="34652"/>
    <cellStyle name="40% - Accent1 10 3 2 3 4" xfId="23469"/>
    <cellStyle name="40% - Accent1 10 3 2 3 5" xfId="41299"/>
    <cellStyle name="40% - Accent1 10 3 2 4" xfId="5861"/>
    <cellStyle name="40% - Accent1 10 3 2 4 2" xfId="11222"/>
    <cellStyle name="40% - Accent1 10 3 2 4 2 2" xfId="30780"/>
    <cellStyle name="40% - Accent1 10 3 2 4 2 3" xfId="48566"/>
    <cellStyle name="40% - Accent1 10 3 2 4 3" xfId="17345"/>
    <cellStyle name="40% - Accent1 10 3 2 4 3 2" xfId="36704"/>
    <cellStyle name="40% - Accent1 10 3 2 4 4" xfId="25521"/>
    <cellStyle name="40% - Accent1 10 3 2 4 5" xfId="43351"/>
    <cellStyle name="40% - Accent1 10 3 2 5" xfId="7508"/>
    <cellStyle name="40% - Accent1 10 3 2 5 2" xfId="27068"/>
    <cellStyle name="40% - Accent1 10 3 2 5 3" xfId="44892"/>
    <cellStyle name="40% - Accent1 10 3 2 6" xfId="13589"/>
    <cellStyle name="40% - Accent1 10 3 2 6 2" xfId="33022"/>
    <cellStyle name="40% - Accent1 10 3 2 7" xfId="18869"/>
    <cellStyle name="40% - Accent1 10 3 2 7 2" xfId="38193"/>
    <cellStyle name="40% - Accent1 10 3 2 8" xfId="21837"/>
    <cellStyle name="40% - Accent1 10 3 2 9" xfId="20353"/>
    <cellStyle name="40% - Accent1 10 3 3" xfId="2167"/>
    <cellStyle name="40% - Accent1 10 3 3 2" xfId="4203"/>
    <cellStyle name="40% - Accent1 10 3 3 2 2" xfId="9590"/>
    <cellStyle name="40% - Accent1 10 3 3 2 2 2" xfId="29148"/>
    <cellStyle name="40% - Accent1 10 3 3 2 2 3" xfId="46964"/>
    <cellStyle name="40% - Accent1 10 3 3 2 3" xfId="15709"/>
    <cellStyle name="40% - Accent1 10 3 3 2 3 2" xfId="35102"/>
    <cellStyle name="40% - Accent1 10 3 3 2 4" xfId="23919"/>
    <cellStyle name="40% - Accent1 10 3 3 2 5" xfId="41749"/>
    <cellStyle name="40% - Accent1 10 3 3 3" xfId="7962"/>
    <cellStyle name="40% - Accent1 10 3 3 3 2" xfId="27522"/>
    <cellStyle name="40% - Accent1 10 3 3 3 3" xfId="45343"/>
    <cellStyle name="40% - Accent1 10 3 3 4" xfId="14043"/>
    <cellStyle name="40% - Accent1 10 3 3 4 2" xfId="33473"/>
    <cellStyle name="40% - Accent1 10 3 3 5" xfId="19320"/>
    <cellStyle name="40% - Accent1 10 3 3 5 2" xfId="38644"/>
    <cellStyle name="40% - Accent1 10 3 3 6" xfId="22288"/>
    <cellStyle name="40% - Accent1 10 3 3 7" xfId="20804"/>
    <cellStyle name="40% - Accent1 10 3 3 8" xfId="40128"/>
    <cellStyle name="40% - Accent1 10 3 4" xfId="3604"/>
    <cellStyle name="40% - Accent1 10 3 4 2" xfId="8991"/>
    <cellStyle name="40% - Accent1 10 3 4 2 2" xfId="28549"/>
    <cellStyle name="40% - Accent1 10 3 4 2 3" xfId="46365"/>
    <cellStyle name="40% - Accent1 10 3 4 3" xfId="15110"/>
    <cellStyle name="40% - Accent1 10 3 4 3 2" xfId="34503"/>
    <cellStyle name="40% - Accent1 10 3 4 4" xfId="23320"/>
    <cellStyle name="40% - Accent1 10 3 4 5" xfId="41150"/>
    <cellStyle name="40% - Accent1 10 3 5" xfId="3199"/>
    <cellStyle name="40% - Accent1 10 3 6" xfId="5252"/>
    <cellStyle name="40% - Accent1 10 3 6 2" xfId="10618"/>
    <cellStyle name="40% - Accent1 10 3 6 2 2" xfId="30176"/>
    <cellStyle name="40% - Accent1 10 3 6 2 3" xfId="47975"/>
    <cellStyle name="40% - Accent1 10 3 6 3" xfId="16741"/>
    <cellStyle name="40% - Accent1 10 3 6 3 2" xfId="36113"/>
    <cellStyle name="40% - Accent1 10 3 6 4" xfId="24930"/>
    <cellStyle name="40% - Accent1 10 3 6 5" xfId="42760"/>
    <cellStyle name="40% - Accent1 10 3 7" xfId="7216"/>
    <cellStyle name="40% - Accent1 10 3 7 2" xfId="26776"/>
    <cellStyle name="40% - Accent1 10 3 7 3" xfId="44601"/>
    <cellStyle name="40% - Accent1 10 3 8" xfId="12436"/>
    <cellStyle name="40% - Accent1 10 3 8 2" xfId="31993"/>
    <cellStyle name="40% - Accent1 10 3 8 3" xfId="49777"/>
    <cellStyle name="40% - Accent1 10 3 9" xfId="12792"/>
    <cellStyle name="40% - Accent1 10 3 9 2" xfId="32348"/>
    <cellStyle name="40% - Accent1 10 3 9 3" xfId="50087"/>
    <cellStyle name="40% - Accent1 10 4" xfId="1568"/>
    <cellStyle name="40% - Accent1 10 4 10" xfId="21692"/>
    <cellStyle name="40% - Accent1 10 4 11" xfId="20208"/>
    <cellStyle name="40% - Accent1 10 4 12" xfId="39532"/>
    <cellStyle name="40% - Accent1 10 4 2" xfId="2314"/>
    <cellStyle name="40% - Accent1 10 4 2 10" xfId="20950"/>
    <cellStyle name="40% - Accent1 10 4 2 11" xfId="40274"/>
    <cellStyle name="40% - Accent1 10 4 2 2" xfId="3341"/>
    <cellStyle name="40% - Accent1 10 4 2 2 2" xfId="8833"/>
    <cellStyle name="40% - Accent1 10 4 2 2 2 2" xfId="28393"/>
    <cellStyle name="40% - Accent1 10 4 2 2 2 3" xfId="46210"/>
    <cellStyle name="40% - Accent1 10 4 2 2 3" xfId="14935"/>
    <cellStyle name="40% - Accent1 10 4 2 2 3 2" xfId="34348"/>
    <cellStyle name="40% - Accent1 10 4 2 2 4" xfId="23165"/>
    <cellStyle name="40% - Accent1 10 4 2 2 5" xfId="40995"/>
    <cellStyle name="40% - Accent1 10 4 2 3" xfId="5649"/>
    <cellStyle name="40% - Accent1 10 4 2 3 2" xfId="11010"/>
    <cellStyle name="40% - Accent1 10 4 2 3 2 2" xfId="30568"/>
    <cellStyle name="40% - Accent1 10 4 2 3 2 3" xfId="48354"/>
    <cellStyle name="40% - Accent1 10 4 2 3 3" xfId="17133"/>
    <cellStyle name="40% - Accent1 10 4 2 3 3 2" xfId="36492"/>
    <cellStyle name="40% - Accent1 10 4 2 3 4" xfId="25309"/>
    <cellStyle name="40% - Accent1 10 4 2 3 5" xfId="43139"/>
    <cellStyle name="40% - Accent1 10 4 2 4" xfId="6348"/>
    <cellStyle name="40% - Accent1 10 4 2 4 2" xfId="11709"/>
    <cellStyle name="40% - Accent1 10 4 2 4 2 2" xfId="31267"/>
    <cellStyle name="40% - Accent1 10 4 2 4 2 3" xfId="49052"/>
    <cellStyle name="40% - Accent1 10 4 2 4 3" xfId="17832"/>
    <cellStyle name="40% - Accent1 10 4 2 4 3 2" xfId="37190"/>
    <cellStyle name="40% - Accent1 10 4 2 4 4" xfId="26007"/>
    <cellStyle name="40% - Accent1 10 4 2 4 5" xfId="43837"/>
    <cellStyle name="40% - Accent1 10 4 2 5" xfId="6752"/>
    <cellStyle name="40% - Accent1 10 4 2 5 2" xfId="12113"/>
    <cellStyle name="40% - Accent1 10 4 2 5 2 2" xfId="31671"/>
    <cellStyle name="40% - Accent1 10 4 2 5 2 3" xfId="49456"/>
    <cellStyle name="40% - Accent1 10 4 2 5 3" xfId="18236"/>
    <cellStyle name="40% - Accent1 10 4 2 5 3 2" xfId="37594"/>
    <cellStyle name="40% - Accent1 10 4 2 5 4" xfId="26411"/>
    <cellStyle name="40% - Accent1 10 4 2 5 5" xfId="44241"/>
    <cellStyle name="40% - Accent1 10 4 2 6" xfId="8109"/>
    <cellStyle name="40% - Accent1 10 4 2 6 2" xfId="27669"/>
    <cellStyle name="40% - Accent1 10 4 2 6 3" xfId="45489"/>
    <cellStyle name="40% - Accent1 10 4 2 7" xfId="14190"/>
    <cellStyle name="40% - Accent1 10 4 2 7 2" xfId="33619"/>
    <cellStyle name="40% - Accent1 10 4 2 8" xfId="19466"/>
    <cellStyle name="40% - Accent1 10 4 2 8 2" xfId="38790"/>
    <cellStyle name="40% - Accent1 10 4 2 9" xfId="22435"/>
    <cellStyle name="40% - Accent1 10 4 3" xfId="3007"/>
    <cellStyle name="40% - Accent1 10 4 3 2" xfId="8630"/>
    <cellStyle name="40% - Accent1 10 4 3 2 2" xfId="28190"/>
    <cellStyle name="40% - Accent1 10 4 3 2 3" xfId="46007"/>
    <cellStyle name="40% - Accent1 10 4 3 3" xfId="14721"/>
    <cellStyle name="40% - Accent1 10 4 3 3 2" xfId="34141"/>
    <cellStyle name="40% - Accent1 10 4 3 4" xfId="22958"/>
    <cellStyle name="40% - Accent1 10 4 3 5" xfId="40792"/>
    <cellStyle name="40% - Accent1 10 4 4" xfId="5025"/>
    <cellStyle name="40% - Accent1 10 4 4 2" xfId="10392"/>
    <cellStyle name="40% - Accent1 10 4 4 2 2" xfId="29950"/>
    <cellStyle name="40% - Accent1 10 4 4 2 3" xfId="47763"/>
    <cellStyle name="40% - Accent1 10 4 4 3" xfId="16515"/>
    <cellStyle name="40% - Accent1 10 4 4 3 2" xfId="35901"/>
    <cellStyle name="40% - Accent1 10 4 4 4" xfId="24718"/>
    <cellStyle name="40% - Accent1 10 4 4 5" xfId="42548"/>
    <cellStyle name="40% - Accent1 10 4 5" xfId="6145"/>
    <cellStyle name="40% - Accent1 10 4 5 2" xfId="11506"/>
    <cellStyle name="40% - Accent1 10 4 5 2 2" xfId="31064"/>
    <cellStyle name="40% - Accent1 10 4 5 2 3" xfId="48849"/>
    <cellStyle name="40% - Accent1 10 4 5 3" xfId="17629"/>
    <cellStyle name="40% - Accent1 10 4 5 3 2" xfId="36987"/>
    <cellStyle name="40% - Accent1 10 4 5 4" xfId="25804"/>
    <cellStyle name="40% - Accent1 10 4 5 5" xfId="43634"/>
    <cellStyle name="40% - Accent1 10 4 6" xfId="6549"/>
    <cellStyle name="40% - Accent1 10 4 6 2" xfId="11910"/>
    <cellStyle name="40% - Accent1 10 4 6 2 2" xfId="31468"/>
    <cellStyle name="40% - Accent1 10 4 6 2 3" xfId="49253"/>
    <cellStyle name="40% - Accent1 10 4 6 3" xfId="18033"/>
    <cellStyle name="40% - Accent1 10 4 6 3 2" xfId="37391"/>
    <cellStyle name="40% - Accent1 10 4 6 4" xfId="26208"/>
    <cellStyle name="40% - Accent1 10 4 6 5" xfId="44038"/>
    <cellStyle name="40% - Accent1 10 4 7" xfId="7363"/>
    <cellStyle name="40% - Accent1 10 4 7 2" xfId="26923"/>
    <cellStyle name="40% - Accent1 10 4 7 3" xfId="44747"/>
    <cellStyle name="40% - Accent1 10 4 8" xfId="13444"/>
    <cellStyle name="40% - Accent1 10 4 8 2" xfId="32877"/>
    <cellStyle name="40% - Accent1 10 4 9" xfId="18724"/>
    <cellStyle name="40% - Accent1 10 4 9 2" xfId="38048"/>
    <cellStyle name="40% - Accent1 10 5" xfId="1875"/>
    <cellStyle name="40% - Accent1 10 5 10" xfId="39838"/>
    <cellStyle name="40% - Accent1 10 5 2" xfId="2621"/>
    <cellStyle name="40% - Accent1 10 5 2 2" xfId="4643"/>
    <cellStyle name="40% - Accent1 10 5 2 2 2" xfId="10030"/>
    <cellStyle name="40% - Accent1 10 5 2 2 2 2" xfId="29588"/>
    <cellStyle name="40% - Accent1 10 5 2 2 2 3" xfId="47402"/>
    <cellStyle name="40% - Accent1 10 5 2 2 3" xfId="16149"/>
    <cellStyle name="40% - Accent1 10 5 2 2 3 2" xfId="35540"/>
    <cellStyle name="40% - Accent1 10 5 2 2 4" xfId="24357"/>
    <cellStyle name="40% - Accent1 10 5 2 2 5" xfId="42187"/>
    <cellStyle name="40% - Accent1 10 5 2 3" xfId="8416"/>
    <cellStyle name="40% - Accent1 10 5 2 3 2" xfId="27976"/>
    <cellStyle name="40% - Accent1 10 5 2 3 3" xfId="45795"/>
    <cellStyle name="40% - Accent1 10 5 2 4" xfId="14497"/>
    <cellStyle name="40% - Accent1 10 5 2 4 2" xfId="33925"/>
    <cellStyle name="40% - Accent1 10 5 2 5" xfId="19772"/>
    <cellStyle name="40% - Accent1 10 5 2 5 2" xfId="39096"/>
    <cellStyle name="40% - Accent1 10 5 2 6" xfId="22742"/>
    <cellStyle name="40% - Accent1 10 5 2 7" xfId="21256"/>
    <cellStyle name="40% - Accent1 10 5 2 8" xfId="40580"/>
    <cellStyle name="40% - Accent1 10 5 3" xfId="3913"/>
    <cellStyle name="40% - Accent1 10 5 3 2" xfId="9300"/>
    <cellStyle name="40% - Accent1 10 5 3 2 2" xfId="28858"/>
    <cellStyle name="40% - Accent1 10 5 3 2 3" xfId="46674"/>
    <cellStyle name="40% - Accent1 10 5 3 3" xfId="15419"/>
    <cellStyle name="40% - Accent1 10 5 3 3 2" xfId="34812"/>
    <cellStyle name="40% - Accent1 10 5 3 4" xfId="23629"/>
    <cellStyle name="40% - Accent1 10 5 3 5" xfId="41459"/>
    <cellStyle name="40% - Accent1 10 5 4" xfId="5459"/>
    <cellStyle name="40% - Accent1 10 5 4 2" xfId="10820"/>
    <cellStyle name="40% - Accent1 10 5 4 2 2" xfId="30378"/>
    <cellStyle name="40% - Accent1 10 5 4 2 3" xfId="48164"/>
    <cellStyle name="40% - Accent1 10 5 4 3" xfId="16943"/>
    <cellStyle name="40% - Accent1 10 5 4 3 2" xfId="36302"/>
    <cellStyle name="40% - Accent1 10 5 4 4" xfId="25119"/>
    <cellStyle name="40% - Accent1 10 5 4 5" xfId="42949"/>
    <cellStyle name="40% - Accent1 10 5 5" xfId="7670"/>
    <cellStyle name="40% - Accent1 10 5 5 2" xfId="27230"/>
    <cellStyle name="40% - Accent1 10 5 5 3" xfId="45053"/>
    <cellStyle name="40% - Accent1 10 5 6" xfId="13751"/>
    <cellStyle name="40% - Accent1 10 5 6 2" xfId="33183"/>
    <cellStyle name="40% - Accent1 10 5 7" xfId="19030"/>
    <cellStyle name="40% - Accent1 10 5 7 2" xfId="38354"/>
    <cellStyle name="40% - Accent1 10 5 8" xfId="21998"/>
    <cellStyle name="40% - Accent1 10 5 9" xfId="20514"/>
    <cellStyle name="40% - Accent1 10 6" xfId="2022"/>
    <cellStyle name="40% - Accent1 10 6 2" xfId="4058"/>
    <cellStyle name="40% - Accent1 10 6 2 2" xfId="9445"/>
    <cellStyle name="40% - Accent1 10 6 2 2 2" xfId="29003"/>
    <cellStyle name="40% - Accent1 10 6 2 2 3" xfId="46819"/>
    <cellStyle name="40% - Accent1 10 6 2 3" xfId="15564"/>
    <cellStyle name="40% - Accent1 10 6 2 3 2" xfId="34957"/>
    <cellStyle name="40% - Accent1 10 6 2 4" xfId="23774"/>
    <cellStyle name="40% - Accent1 10 6 2 5" xfId="41604"/>
    <cellStyle name="40% - Accent1 10 6 3" xfId="7817"/>
    <cellStyle name="40% - Accent1 10 6 3 2" xfId="27377"/>
    <cellStyle name="40% - Accent1 10 6 3 3" xfId="45198"/>
    <cellStyle name="40% - Accent1 10 6 4" xfId="13898"/>
    <cellStyle name="40% - Accent1 10 6 4 2" xfId="33328"/>
    <cellStyle name="40% - Accent1 10 6 5" xfId="19175"/>
    <cellStyle name="40% - Accent1 10 6 5 2" xfId="38499"/>
    <cellStyle name="40% - Accent1 10 6 6" xfId="22143"/>
    <cellStyle name="40% - Accent1 10 6 7" xfId="20659"/>
    <cellStyle name="40% - Accent1 10 6 8" xfId="39983"/>
    <cellStyle name="40% - Accent1 10 7" xfId="2858"/>
    <cellStyle name="40% - Accent1 10 8" xfId="4816"/>
    <cellStyle name="40% - Accent1 10 8 2" xfId="10200"/>
    <cellStyle name="40% - Accent1 10 8 2 2" xfId="29758"/>
    <cellStyle name="40% - Accent1 10 8 2 3" xfId="47572"/>
    <cellStyle name="40% - Accent1 10 8 3" xfId="16322"/>
    <cellStyle name="40% - Accent1 10 8 3 2" xfId="35710"/>
    <cellStyle name="40% - Accent1 10 8 4" xfId="24527"/>
    <cellStyle name="40% - Accent1 10 8 5" xfId="42357"/>
    <cellStyle name="40% - Accent1 10 9" xfId="7070"/>
    <cellStyle name="40% - Accent1 10 9 2" xfId="26631"/>
    <cellStyle name="40% - Accent1 10 9 3" xfId="44456"/>
    <cellStyle name="40% - Accent1 11" xfId="1137"/>
    <cellStyle name="40% - Accent1 11 10" xfId="6567"/>
    <cellStyle name="40% - Accent1 11 10 2" xfId="11928"/>
    <cellStyle name="40% - Accent1 11 10 2 2" xfId="31486"/>
    <cellStyle name="40% - Accent1 11 10 2 3" xfId="49271"/>
    <cellStyle name="40% - Accent1 11 10 3" xfId="18051"/>
    <cellStyle name="40% - Accent1 11 10 3 2" xfId="37409"/>
    <cellStyle name="40% - Accent1 11 10 4" xfId="26226"/>
    <cellStyle name="40% - Accent1 11 10 5" xfId="44056"/>
    <cellStyle name="40% - Accent1 11 11" xfId="7089"/>
    <cellStyle name="40% - Accent1 11 11 2" xfId="26649"/>
    <cellStyle name="40% - Accent1 11 11 3" xfId="44474"/>
    <cellStyle name="40% - Accent1 11 12" xfId="12296"/>
    <cellStyle name="40% - Accent1 11 12 2" xfId="31854"/>
    <cellStyle name="40% - Accent1 11 12 3" xfId="49639"/>
    <cellStyle name="40% - Accent1 11 13" xfId="12649"/>
    <cellStyle name="40% - Accent1 11 13 2" xfId="32206"/>
    <cellStyle name="40% - Accent1 11 13 3" xfId="49949"/>
    <cellStyle name="40% - Accent1 11 14" xfId="13100"/>
    <cellStyle name="40% - Accent1 11 14 2" xfId="32602"/>
    <cellStyle name="40% - Accent1 11 15" xfId="18417"/>
    <cellStyle name="40% - Accent1 11 15 2" xfId="37775"/>
    <cellStyle name="40% - Accent1 11 16" xfId="21419"/>
    <cellStyle name="40% - Accent1 11 17" xfId="19935"/>
    <cellStyle name="40% - Accent1 11 18" xfId="39259"/>
    <cellStyle name="40% - Accent1 11 2" xfId="1242"/>
    <cellStyle name="40% - Accent1 11 2 10" xfId="7147"/>
    <cellStyle name="40% - Accent1 11 2 10 2" xfId="26707"/>
    <cellStyle name="40% - Accent1 11 2 10 3" xfId="44532"/>
    <cellStyle name="40% - Accent1 11 2 11" xfId="12355"/>
    <cellStyle name="40% - Accent1 11 2 11 2" xfId="31913"/>
    <cellStyle name="40% - Accent1 11 2 11 3" xfId="49697"/>
    <cellStyle name="40% - Accent1 11 2 12" xfId="12710"/>
    <cellStyle name="40% - Accent1 11 2 12 2" xfId="32266"/>
    <cellStyle name="40% - Accent1 11 2 12 3" xfId="50007"/>
    <cellStyle name="40% - Accent1 11 2 13" xfId="13163"/>
    <cellStyle name="40% - Accent1 11 2 13 2" xfId="32662"/>
    <cellStyle name="40% - Accent1 11 2 14" xfId="18475"/>
    <cellStyle name="40% - Accent1 11 2 14 2" xfId="37833"/>
    <cellStyle name="40% - Accent1 11 2 15" xfId="21477"/>
    <cellStyle name="40% - Accent1 11 2 16" xfId="19993"/>
    <cellStyle name="40% - Accent1 11 2 17" xfId="39317"/>
    <cellStyle name="40% - Accent1 11 2 2" xfId="1497"/>
    <cellStyle name="40% - Accent1 11 2 2 10" xfId="12868"/>
    <cellStyle name="40% - Accent1 11 2 2 10 2" xfId="32424"/>
    <cellStyle name="40% - Accent1 11 2 2 10 3" xfId="50163"/>
    <cellStyle name="40% - Accent1 11 2 2 11" xfId="13374"/>
    <cellStyle name="40% - Accent1 11 2 2 11 2" xfId="32807"/>
    <cellStyle name="40% - Accent1 11 2 2 12" xfId="18654"/>
    <cellStyle name="40% - Accent1 11 2 2 12 2" xfId="37978"/>
    <cellStyle name="40% - Accent1 11 2 2 13" xfId="21622"/>
    <cellStyle name="40% - Accent1 11 2 2 14" xfId="20138"/>
    <cellStyle name="40% - Accent1 11 2 2 15" xfId="39462"/>
    <cellStyle name="40% - Accent1 11 2 2 2" xfId="1790"/>
    <cellStyle name="40% - Accent1 11 2 2 2 10" xfId="39753"/>
    <cellStyle name="40% - Accent1 11 2 2 2 2" xfId="2536"/>
    <cellStyle name="40% - Accent1 11 2 2 2 2 2" xfId="4559"/>
    <cellStyle name="40% - Accent1 11 2 2 2 2 2 2" xfId="9946"/>
    <cellStyle name="40% - Accent1 11 2 2 2 2 2 2 2" xfId="29504"/>
    <cellStyle name="40% - Accent1 11 2 2 2 2 2 2 3" xfId="47318"/>
    <cellStyle name="40% - Accent1 11 2 2 2 2 2 3" xfId="16065"/>
    <cellStyle name="40% - Accent1 11 2 2 2 2 2 3 2" xfId="35456"/>
    <cellStyle name="40% - Accent1 11 2 2 2 2 2 4" xfId="24273"/>
    <cellStyle name="40% - Accent1 11 2 2 2 2 2 5" xfId="42103"/>
    <cellStyle name="40% - Accent1 11 2 2 2 2 3" xfId="8331"/>
    <cellStyle name="40% - Accent1 11 2 2 2 2 3 2" xfId="27891"/>
    <cellStyle name="40% - Accent1 11 2 2 2 2 3 3" xfId="45710"/>
    <cellStyle name="40% - Accent1 11 2 2 2 2 4" xfId="14412"/>
    <cellStyle name="40% - Accent1 11 2 2 2 2 4 2" xfId="33840"/>
    <cellStyle name="40% - Accent1 11 2 2 2 2 5" xfId="19687"/>
    <cellStyle name="40% - Accent1 11 2 2 2 2 5 2" xfId="39011"/>
    <cellStyle name="40% - Accent1 11 2 2 2 2 6" xfId="22657"/>
    <cellStyle name="40% - Accent1 11 2 2 2 2 7" xfId="21171"/>
    <cellStyle name="40% - Accent1 11 2 2 2 2 8" xfId="40495"/>
    <cellStyle name="40% - Accent1 11 2 2 2 3" xfId="3829"/>
    <cellStyle name="40% - Accent1 11 2 2 2 3 2" xfId="9216"/>
    <cellStyle name="40% - Accent1 11 2 2 2 3 2 2" xfId="28774"/>
    <cellStyle name="40% - Accent1 11 2 2 2 3 2 3" xfId="46590"/>
    <cellStyle name="40% - Accent1 11 2 2 2 3 3" xfId="15335"/>
    <cellStyle name="40% - Accent1 11 2 2 2 3 3 2" xfId="34728"/>
    <cellStyle name="40% - Accent1 11 2 2 2 3 4" xfId="23545"/>
    <cellStyle name="40% - Accent1 11 2 2 2 3 5" xfId="41375"/>
    <cellStyle name="40% - Accent1 11 2 2 2 4" xfId="5937"/>
    <cellStyle name="40% - Accent1 11 2 2 2 4 2" xfId="11298"/>
    <cellStyle name="40% - Accent1 11 2 2 2 4 2 2" xfId="30856"/>
    <cellStyle name="40% - Accent1 11 2 2 2 4 2 3" xfId="48642"/>
    <cellStyle name="40% - Accent1 11 2 2 2 4 3" xfId="17421"/>
    <cellStyle name="40% - Accent1 11 2 2 2 4 3 2" xfId="36780"/>
    <cellStyle name="40% - Accent1 11 2 2 2 4 4" xfId="25597"/>
    <cellStyle name="40% - Accent1 11 2 2 2 4 5" xfId="43427"/>
    <cellStyle name="40% - Accent1 11 2 2 2 5" xfId="7585"/>
    <cellStyle name="40% - Accent1 11 2 2 2 5 2" xfId="27145"/>
    <cellStyle name="40% - Accent1 11 2 2 2 5 3" xfId="44968"/>
    <cellStyle name="40% - Accent1 11 2 2 2 6" xfId="13666"/>
    <cellStyle name="40% - Accent1 11 2 2 2 6 2" xfId="33098"/>
    <cellStyle name="40% - Accent1 11 2 2 2 7" xfId="18945"/>
    <cellStyle name="40% - Accent1 11 2 2 2 7 2" xfId="38269"/>
    <cellStyle name="40% - Accent1 11 2 2 2 8" xfId="21913"/>
    <cellStyle name="40% - Accent1 11 2 2 2 9" xfId="20429"/>
    <cellStyle name="40% - Accent1 11 2 2 3" xfId="2244"/>
    <cellStyle name="40% - Accent1 11 2 2 3 2" xfId="4280"/>
    <cellStyle name="40% - Accent1 11 2 2 3 2 2" xfId="9667"/>
    <cellStyle name="40% - Accent1 11 2 2 3 2 2 2" xfId="29225"/>
    <cellStyle name="40% - Accent1 11 2 2 3 2 2 3" xfId="47040"/>
    <cellStyle name="40% - Accent1 11 2 2 3 2 3" xfId="15786"/>
    <cellStyle name="40% - Accent1 11 2 2 3 2 3 2" xfId="35178"/>
    <cellStyle name="40% - Accent1 11 2 2 3 2 4" xfId="23995"/>
    <cellStyle name="40% - Accent1 11 2 2 3 2 5" xfId="41825"/>
    <cellStyle name="40% - Accent1 11 2 2 3 3" xfId="8039"/>
    <cellStyle name="40% - Accent1 11 2 2 3 3 2" xfId="27599"/>
    <cellStyle name="40% - Accent1 11 2 2 3 3 3" xfId="45419"/>
    <cellStyle name="40% - Accent1 11 2 2 3 4" xfId="14120"/>
    <cellStyle name="40% - Accent1 11 2 2 3 4 2" xfId="33549"/>
    <cellStyle name="40% - Accent1 11 2 2 3 5" xfId="19396"/>
    <cellStyle name="40% - Accent1 11 2 2 3 5 2" xfId="38720"/>
    <cellStyle name="40% - Accent1 11 2 2 3 6" xfId="22365"/>
    <cellStyle name="40% - Accent1 11 2 2 3 7" xfId="20880"/>
    <cellStyle name="40% - Accent1 11 2 2 3 8" xfId="40204"/>
    <cellStyle name="40% - Accent1 11 2 2 4" xfId="3417"/>
    <cellStyle name="40% - Accent1 11 2 2 4 2" xfId="8909"/>
    <cellStyle name="40% - Accent1 11 2 2 4 2 2" xfId="28469"/>
    <cellStyle name="40% - Accent1 11 2 2 4 2 3" xfId="46286"/>
    <cellStyle name="40% - Accent1 11 2 2 4 3" xfId="15011"/>
    <cellStyle name="40% - Accent1 11 2 2 4 3 2" xfId="34424"/>
    <cellStyle name="40% - Accent1 11 2 2 4 4" xfId="23241"/>
    <cellStyle name="40% - Accent1 11 2 2 4 5" xfId="41071"/>
    <cellStyle name="40% - Accent1 11 2 2 5" xfId="5328"/>
    <cellStyle name="40% - Accent1 11 2 2 5 2" xfId="10694"/>
    <cellStyle name="40% - Accent1 11 2 2 5 2 2" xfId="30252"/>
    <cellStyle name="40% - Accent1 11 2 2 5 2 3" xfId="48051"/>
    <cellStyle name="40% - Accent1 11 2 2 5 3" xfId="16817"/>
    <cellStyle name="40% - Accent1 11 2 2 5 3 2" xfId="36189"/>
    <cellStyle name="40% - Accent1 11 2 2 5 4" xfId="25006"/>
    <cellStyle name="40% - Accent1 11 2 2 5 5" xfId="42836"/>
    <cellStyle name="40% - Accent1 11 2 2 6" xfId="6424"/>
    <cellStyle name="40% - Accent1 11 2 2 6 2" xfId="11785"/>
    <cellStyle name="40% - Accent1 11 2 2 6 2 2" xfId="31343"/>
    <cellStyle name="40% - Accent1 11 2 2 6 2 3" xfId="49128"/>
    <cellStyle name="40% - Accent1 11 2 2 6 3" xfId="17908"/>
    <cellStyle name="40% - Accent1 11 2 2 6 3 2" xfId="37266"/>
    <cellStyle name="40% - Accent1 11 2 2 6 4" xfId="26083"/>
    <cellStyle name="40% - Accent1 11 2 2 6 5" xfId="43913"/>
    <cellStyle name="40% - Accent1 11 2 2 7" xfId="6828"/>
    <cellStyle name="40% - Accent1 11 2 2 7 2" xfId="12189"/>
    <cellStyle name="40% - Accent1 11 2 2 7 2 2" xfId="31747"/>
    <cellStyle name="40% - Accent1 11 2 2 7 2 3" xfId="49532"/>
    <cellStyle name="40% - Accent1 11 2 2 7 3" xfId="18312"/>
    <cellStyle name="40% - Accent1 11 2 2 7 3 2" xfId="37670"/>
    <cellStyle name="40% - Accent1 11 2 2 7 4" xfId="26487"/>
    <cellStyle name="40% - Accent1 11 2 2 7 5" xfId="44317"/>
    <cellStyle name="40% - Accent1 11 2 2 8" xfId="7293"/>
    <cellStyle name="40% - Accent1 11 2 2 8 2" xfId="26853"/>
    <cellStyle name="40% - Accent1 11 2 2 8 3" xfId="44677"/>
    <cellStyle name="40% - Accent1 11 2 2 9" xfId="12512"/>
    <cellStyle name="40% - Accent1 11 2 2 9 2" xfId="32069"/>
    <cellStyle name="40% - Accent1 11 2 2 9 3" xfId="49853"/>
    <cellStyle name="40% - Accent1 11 2 3" xfId="1644"/>
    <cellStyle name="40% - Accent1 11 2 3 10" xfId="39608"/>
    <cellStyle name="40% - Accent1 11 2 3 2" xfId="2390"/>
    <cellStyle name="40% - Accent1 11 2 3 2 2" xfId="4413"/>
    <cellStyle name="40% - Accent1 11 2 3 2 2 2" xfId="9800"/>
    <cellStyle name="40% - Accent1 11 2 3 2 2 2 2" xfId="29358"/>
    <cellStyle name="40% - Accent1 11 2 3 2 2 2 3" xfId="47173"/>
    <cellStyle name="40% - Accent1 11 2 3 2 2 3" xfId="15919"/>
    <cellStyle name="40% - Accent1 11 2 3 2 2 3 2" xfId="35311"/>
    <cellStyle name="40% - Accent1 11 2 3 2 2 4" xfId="24128"/>
    <cellStyle name="40% - Accent1 11 2 3 2 2 5" xfId="41958"/>
    <cellStyle name="40% - Accent1 11 2 3 2 3" xfId="5725"/>
    <cellStyle name="40% - Accent1 11 2 3 2 3 2" xfId="11086"/>
    <cellStyle name="40% - Accent1 11 2 3 2 3 2 2" xfId="30644"/>
    <cellStyle name="40% - Accent1 11 2 3 2 3 2 3" xfId="48430"/>
    <cellStyle name="40% - Accent1 11 2 3 2 3 3" xfId="17209"/>
    <cellStyle name="40% - Accent1 11 2 3 2 3 3 2" xfId="36568"/>
    <cellStyle name="40% - Accent1 11 2 3 2 3 4" xfId="25385"/>
    <cellStyle name="40% - Accent1 11 2 3 2 3 5" xfId="43215"/>
    <cellStyle name="40% - Accent1 11 2 3 2 4" xfId="8185"/>
    <cellStyle name="40% - Accent1 11 2 3 2 4 2" xfId="27745"/>
    <cellStyle name="40% - Accent1 11 2 3 2 4 3" xfId="45565"/>
    <cellStyle name="40% - Accent1 11 2 3 2 5" xfId="14266"/>
    <cellStyle name="40% - Accent1 11 2 3 2 5 2" xfId="33695"/>
    <cellStyle name="40% - Accent1 11 2 3 2 6" xfId="19542"/>
    <cellStyle name="40% - Accent1 11 2 3 2 6 2" xfId="38866"/>
    <cellStyle name="40% - Accent1 11 2 3 2 7" xfId="22511"/>
    <cellStyle name="40% - Accent1 11 2 3 2 8" xfId="21026"/>
    <cellStyle name="40% - Accent1 11 2 3 2 9" xfId="40350"/>
    <cellStyle name="40% - Accent1 11 2 3 3" xfId="3686"/>
    <cellStyle name="40% - Accent1 11 2 3 3 2" xfId="9073"/>
    <cellStyle name="40% - Accent1 11 2 3 3 2 2" xfId="28631"/>
    <cellStyle name="40% - Accent1 11 2 3 3 2 3" xfId="46447"/>
    <cellStyle name="40% - Accent1 11 2 3 3 3" xfId="15192"/>
    <cellStyle name="40% - Accent1 11 2 3 3 3 2" xfId="34585"/>
    <cellStyle name="40% - Accent1 11 2 3 3 4" xfId="23402"/>
    <cellStyle name="40% - Accent1 11 2 3 3 5" xfId="41232"/>
    <cellStyle name="40% - Accent1 11 2 3 4" xfId="5101"/>
    <cellStyle name="40% - Accent1 11 2 3 4 2" xfId="10468"/>
    <cellStyle name="40% - Accent1 11 2 3 4 2 2" xfId="30026"/>
    <cellStyle name="40% - Accent1 11 2 3 4 2 3" xfId="47839"/>
    <cellStyle name="40% - Accent1 11 2 3 4 3" xfId="16591"/>
    <cellStyle name="40% - Accent1 11 2 3 4 3 2" xfId="35977"/>
    <cellStyle name="40% - Accent1 11 2 3 4 4" xfId="24794"/>
    <cellStyle name="40% - Accent1 11 2 3 4 5" xfId="42624"/>
    <cellStyle name="40% - Accent1 11 2 3 5" xfId="7439"/>
    <cellStyle name="40% - Accent1 11 2 3 5 2" xfId="26999"/>
    <cellStyle name="40% - Accent1 11 2 3 5 3" xfId="44823"/>
    <cellStyle name="40% - Accent1 11 2 3 6" xfId="13520"/>
    <cellStyle name="40% - Accent1 11 2 3 6 2" xfId="32953"/>
    <cellStyle name="40% - Accent1 11 2 3 7" xfId="18800"/>
    <cellStyle name="40% - Accent1 11 2 3 7 2" xfId="38124"/>
    <cellStyle name="40% - Accent1 11 2 3 8" xfId="21768"/>
    <cellStyle name="40% - Accent1 11 2 3 9" xfId="20284"/>
    <cellStyle name="40% - Accent1 11 2 4" xfId="1952"/>
    <cellStyle name="40% - Accent1 11 2 4 10" xfId="39914"/>
    <cellStyle name="40% - Accent1 11 2 4 2" xfId="2697"/>
    <cellStyle name="40% - Accent1 11 2 4 2 2" xfId="4719"/>
    <cellStyle name="40% - Accent1 11 2 4 2 2 2" xfId="10106"/>
    <cellStyle name="40% - Accent1 11 2 4 2 2 2 2" xfId="29664"/>
    <cellStyle name="40% - Accent1 11 2 4 2 2 2 3" xfId="47478"/>
    <cellStyle name="40% - Accent1 11 2 4 2 2 3" xfId="16225"/>
    <cellStyle name="40% - Accent1 11 2 4 2 2 3 2" xfId="35616"/>
    <cellStyle name="40% - Accent1 11 2 4 2 2 4" xfId="24433"/>
    <cellStyle name="40% - Accent1 11 2 4 2 2 5" xfId="42263"/>
    <cellStyle name="40% - Accent1 11 2 4 2 3" xfId="8492"/>
    <cellStyle name="40% - Accent1 11 2 4 2 3 2" xfId="28052"/>
    <cellStyle name="40% - Accent1 11 2 4 2 3 3" xfId="45871"/>
    <cellStyle name="40% - Accent1 11 2 4 2 4" xfId="14573"/>
    <cellStyle name="40% - Accent1 11 2 4 2 4 2" xfId="34001"/>
    <cellStyle name="40% - Accent1 11 2 4 2 5" xfId="19848"/>
    <cellStyle name="40% - Accent1 11 2 4 2 5 2" xfId="39172"/>
    <cellStyle name="40% - Accent1 11 2 4 2 6" xfId="22818"/>
    <cellStyle name="40% - Accent1 11 2 4 2 7" xfId="21332"/>
    <cellStyle name="40% - Accent1 11 2 4 2 8" xfId="40656"/>
    <cellStyle name="40% - Accent1 11 2 4 3" xfId="3989"/>
    <cellStyle name="40% - Accent1 11 2 4 3 2" xfId="9376"/>
    <cellStyle name="40% - Accent1 11 2 4 3 2 2" xfId="28934"/>
    <cellStyle name="40% - Accent1 11 2 4 3 2 3" xfId="46750"/>
    <cellStyle name="40% - Accent1 11 2 4 3 3" xfId="15495"/>
    <cellStyle name="40% - Accent1 11 2 4 3 3 2" xfId="34888"/>
    <cellStyle name="40% - Accent1 11 2 4 3 4" xfId="23705"/>
    <cellStyle name="40% - Accent1 11 2 4 3 5" xfId="41535"/>
    <cellStyle name="40% - Accent1 11 2 4 4" xfId="5535"/>
    <cellStyle name="40% - Accent1 11 2 4 4 2" xfId="10896"/>
    <cellStyle name="40% - Accent1 11 2 4 4 2 2" xfId="30454"/>
    <cellStyle name="40% - Accent1 11 2 4 4 2 3" xfId="48240"/>
    <cellStyle name="40% - Accent1 11 2 4 4 3" xfId="17019"/>
    <cellStyle name="40% - Accent1 11 2 4 4 3 2" xfId="36378"/>
    <cellStyle name="40% - Accent1 11 2 4 4 4" xfId="25195"/>
    <cellStyle name="40% - Accent1 11 2 4 4 5" xfId="43025"/>
    <cellStyle name="40% - Accent1 11 2 4 5" xfId="7747"/>
    <cellStyle name="40% - Accent1 11 2 4 5 2" xfId="27307"/>
    <cellStyle name="40% - Accent1 11 2 4 5 3" xfId="45129"/>
    <cellStyle name="40% - Accent1 11 2 4 6" xfId="13828"/>
    <cellStyle name="40% - Accent1 11 2 4 6 2" xfId="33259"/>
    <cellStyle name="40% - Accent1 11 2 4 7" xfId="19106"/>
    <cellStyle name="40% - Accent1 11 2 4 7 2" xfId="38430"/>
    <cellStyle name="40% - Accent1 11 2 4 8" xfId="22074"/>
    <cellStyle name="40% - Accent1 11 2 4 9" xfId="20590"/>
    <cellStyle name="40% - Accent1 11 2 5" xfId="2098"/>
    <cellStyle name="40% - Accent1 11 2 5 2" xfId="4134"/>
    <cellStyle name="40% - Accent1 11 2 5 2 2" xfId="9521"/>
    <cellStyle name="40% - Accent1 11 2 5 2 2 2" xfId="29079"/>
    <cellStyle name="40% - Accent1 11 2 5 2 2 3" xfId="46895"/>
    <cellStyle name="40% - Accent1 11 2 5 2 3" xfId="15640"/>
    <cellStyle name="40% - Accent1 11 2 5 2 3 2" xfId="35033"/>
    <cellStyle name="40% - Accent1 11 2 5 2 4" xfId="23850"/>
    <cellStyle name="40% - Accent1 11 2 5 2 5" xfId="41680"/>
    <cellStyle name="40% - Accent1 11 2 5 3" xfId="7893"/>
    <cellStyle name="40% - Accent1 11 2 5 3 2" xfId="27453"/>
    <cellStyle name="40% - Accent1 11 2 5 3 3" xfId="45274"/>
    <cellStyle name="40% - Accent1 11 2 5 4" xfId="13974"/>
    <cellStyle name="40% - Accent1 11 2 5 4 2" xfId="33404"/>
    <cellStyle name="40% - Accent1 11 2 5 5" xfId="19251"/>
    <cellStyle name="40% - Accent1 11 2 5 5 2" xfId="38575"/>
    <cellStyle name="40% - Accent1 11 2 5 6" xfId="22219"/>
    <cellStyle name="40% - Accent1 11 2 5 7" xfId="20735"/>
    <cellStyle name="40% - Accent1 11 2 5 8" xfId="40059"/>
    <cellStyle name="40% - Accent1 11 2 6" xfId="3126"/>
    <cellStyle name="40% - Accent1 11 2 6 2" xfId="8706"/>
    <cellStyle name="40% - Accent1 11 2 6 2 2" xfId="28266"/>
    <cellStyle name="40% - Accent1 11 2 6 2 3" xfId="46083"/>
    <cellStyle name="40% - Accent1 11 2 6 3" xfId="14797"/>
    <cellStyle name="40% - Accent1 11 2 6 3 2" xfId="34217"/>
    <cellStyle name="40% - Accent1 11 2 6 4" xfId="23034"/>
    <cellStyle name="40% - Accent1 11 2 6 5" xfId="40868"/>
    <cellStyle name="40% - Accent1 11 2 7" xfId="4894"/>
    <cellStyle name="40% - Accent1 11 2 7 2" xfId="10278"/>
    <cellStyle name="40% - Accent1 11 2 7 2 2" xfId="29836"/>
    <cellStyle name="40% - Accent1 11 2 7 2 3" xfId="47649"/>
    <cellStyle name="40% - Accent1 11 2 7 3" xfId="16400"/>
    <cellStyle name="40% - Accent1 11 2 7 3 2" xfId="35787"/>
    <cellStyle name="40% - Accent1 11 2 7 4" xfId="24604"/>
    <cellStyle name="40% - Accent1 11 2 7 5" xfId="42434"/>
    <cellStyle name="40% - Accent1 11 2 8" xfId="6221"/>
    <cellStyle name="40% - Accent1 11 2 8 2" xfId="11582"/>
    <cellStyle name="40% - Accent1 11 2 8 2 2" xfId="31140"/>
    <cellStyle name="40% - Accent1 11 2 8 2 3" xfId="48925"/>
    <cellStyle name="40% - Accent1 11 2 8 3" xfId="17705"/>
    <cellStyle name="40% - Accent1 11 2 8 3 2" xfId="37063"/>
    <cellStyle name="40% - Accent1 11 2 8 4" xfId="25880"/>
    <cellStyle name="40% - Accent1 11 2 8 5" xfId="43710"/>
    <cellStyle name="40% - Accent1 11 2 9" xfId="6625"/>
    <cellStyle name="40% - Accent1 11 2 9 2" xfId="11986"/>
    <cellStyle name="40% - Accent1 11 2 9 2 2" xfId="31544"/>
    <cellStyle name="40% - Accent1 11 2 9 2 3" xfId="49329"/>
    <cellStyle name="40% - Accent1 11 2 9 3" xfId="18109"/>
    <cellStyle name="40% - Accent1 11 2 9 3 2" xfId="37467"/>
    <cellStyle name="40% - Accent1 11 2 9 4" xfId="26284"/>
    <cellStyle name="40% - Accent1 11 2 9 5" xfId="44114"/>
    <cellStyle name="40% - Accent1 11 3" xfId="1433"/>
    <cellStyle name="40% - Accent1 11 3 10" xfId="12810"/>
    <cellStyle name="40% - Accent1 11 3 10 2" xfId="32366"/>
    <cellStyle name="40% - Accent1 11 3 10 3" xfId="50105"/>
    <cellStyle name="40% - Accent1 11 3 11" xfId="13312"/>
    <cellStyle name="40% - Accent1 11 3 11 2" xfId="32749"/>
    <cellStyle name="40% - Accent1 11 3 12" xfId="18594"/>
    <cellStyle name="40% - Accent1 11 3 12 2" xfId="37920"/>
    <cellStyle name="40% - Accent1 11 3 13" xfId="21564"/>
    <cellStyle name="40% - Accent1 11 3 14" xfId="20080"/>
    <cellStyle name="40% - Accent1 11 3 15" xfId="39404"/>
    <cellStyle name="40% - Accent1 11 3 2" xfId="1731"/>
    <cellStyle name="40% - Accent1 11 3 2 10" xfId="39695"/>
    <cellStyle name="40% - Accent1 11 3 2 2" xfId="2477"/>
    <cellStyle name="40% - Accent1 11 3 2 2 2" xfId="4500"/>
    <cellStyle name="40% - Accent1 11 3 2 2 2 2" xfId="9887"/>
    <cellStyle name="40% - Accent1 11 3 2 2 2 2 2" xfId="29445"/>
    <cellStyle name="40% - Accent1 11 3 2 2 2 2 3" xfId="47260"/>
    <cellStyle name="40% - Accent1 11 3 2 2 2 3" xfId="16006"/>
    <cellStyle name="40% - Accent1 11 3 2 2 2 3 2" xfId="35398"/>
    <cellStyle name="40% - Accent1 11 3 2 2 2 4" xfId="24215"/>
    <cellStyle name="40% - Accent1 11 3 2 2 2 5" xfId="42045"/>
    <cellStyle name="40% - Accent1 11 3 2 2 3" xfId="8272"/>
    <cellStyle name="40% - Accent1 11 3 2 2 3 2" xfId="27832"/>
    <cellStyle name="40% - Accent1 11 3 2 2 3 3" xfId="45652"/>
    <cellStyle name="40% - Accent1 11 3 2 2 4" xfId="14353"/>
    <cellStyle name="40% - Accent1 11 3 2 2 4 2" xfId="33782"/>
    <cellStyle name="40% - Accent1 11 3 2 2 5" xfId="19629"/>
    <cellStyle name="40% - Accent1 11 3 2 2 5 2" xfId="38953"/>
    <cellStyle name="40% - Accent1 11 3 2 2 6" xfId="22598"/>
    <cellStyle name="40% - Accent1 11 3 2 2 7" xfId="21113"/>
    <cellStyle name="40% - Accent1 11 3 2 2 8" xfId="40437"/>
    <cellStyle name="40% - Accent1 11 3 2 3" xfId="3771"/>
    <cellStyle name="40% - Accent1 11 3 2 3 2" xfId="9158"/>
    <cellStyle name="40% - Accent1 11 3 2 3 2 2" xfId="28716"/>
    <cellStyle name="40% - Accent1 11 3 2 3 2 3" xfId="46532"/>
    <cellStyle name="40% - Accent1 11 3 2 3 3" xfId="15277"/>
    <cellStyle name="40% - Accent1 11 3 2 3 3 2" xfId="34670"/>
    <cellStyle name="40% - Accent1 11 3 2 3 4" xfId="23487"/>
    <cellStyle name="40% - Accent1 11 3 2 3 5" xfId="41317"/>
    <cellStyle name="40% - Accent1 11 3 2 4" xfId="5879"/>
    <cellStyle name="40% - Accent1 11 3 2 4 2" xfId="11240"/>
    <cellStyle name="40% - Accent1 11 3 2 4 2 2" xfId="30798"/>
    <cellStyle name="40% - Accent1 11 3 2 4 2 3" xfId="48584"/>
    <cellStyle name="40% - Accent1 11 3 2 4 3" xfId="17363"/>
    <cellStyle name="40% - Accent1 11 3 2 4 3 2" xfId="36722"/>
    <cellStyle name="40% - Accent1 11 3 2 4 4" xfId="25539"/>
    <cellStyle name="40% - Accent1 11 3 2 4 5" xfId="43369"/>
    <cellStyle name="40% - Accent1 11 3 2 5" xfId="7526"/>
    <cellStyle name="40% - Accent1 11 3 2 5 2" xfId="27086"/>
    <cellStyle name="40% - Accent1 11 3 2 5 3" xfId="44910"/>
    <cellStyle name="40% - Accent1 11 3 2 6" xfId="13607"/>
    <cellStyle name="40% - Accent1 11 3 2 6 2" xfId="33040"/>
    <cellStyle name="40% - Accent1 11 3 2 7" xfId="18887"/>
    <cellStyle name="40% - Accent1 11 3 2 7 2" xfId="38211"/>
    <cellStyle name="40% - Accent1 11 3 2 8" xfId="21855"/>
    <cellStyle name="40% - Accent1 11 3 2 9" xfId="20371"/>
    <cellStyle name="40% - Accent1 11 3 3" xfId="2185"/>
    <cellStyle name="40% - Accent1 11 3 3 2" xfId="4221"/>
    <cellStyle name="40% - Accent1 11 3 3 2 2" xfId="9608"/>
    <cellStyle name="40% - Accent1 11 3 3 2 2 2" xfId="29166"/>
    <cellStyle name="40% - Accent1 11 3 3 2 2 3" xfId="46982"/>
    <cellStyle name="40% - Accent1 11 3 3 2 3" xfId="15727"/>
    <cellStyle name="40% - Accent1 11 3 3 2 3 2" xfId="35120"/>
    <cellStyle name="40% - Accent1 11 3 3 2 4" xfId="23937"/>
    <cellStyle name="40% - Accent1 11 3 3 2 5" xfId="41767"/>
    <cellStyle name="40% - Accent1 11 3 3 3" xfId="7980"/>
    <cellStyle name="40% - Accent1 11 3 3 3 2" xfId="27540"/>
    <cellStyle name="40% - Accent1 11 3 3 3 3" xfId="45361"/>
    <cellStyle name="40% - Accent1 11 3 3 4" xfId="14061"/>
    <cellStyle name="40% - Accent1 11 3 3 4 2" xfId="33491"/>
    <cellStyle name="40% - Accent1 11 3 3 5" xfId="19338"/>
    <cellStyle name="40% - Accent1 11 3 3 5 2" xfId="38662"/>
    <cellStyle name="40% - Accent1 11 3 3 6" xfId="22306"/>
    <cellStyle name="40% - Accent1 11 3 3 7" xfId="20822"/>
    <cellStyle name="40% - Accent1 11 3 3 8" xfId="40146"/>
    <cellStyle name="40% - Accent1 11 3 4" xfId="3359"/>
    <cellStyle name="40% - Accent1 11 3 4 2" xfId="8851"/>
    <cellStyle name="40% - Accent1 11 3 4 2 2" xfId="28411"/>
    <cellStyle name="40% - Accent1 11 3 4 2 3" xfId="46228"/>
    <cellStyle name="40% - Accent1 11 3 4 3" xfId="14953"/>
    <cellStyle name="40% - Accent1 11 3 4 3 2" xfId="34366"/>
    <cellStyle name="40% - Accent1 11 3 4 4" xfId="23183"/>
    <cellStyle name="40% - Accent1 11 3 4 5" xfId="41013"/>
    <cellStyle name="40% - Accent1 11 3 5" xfId="5270"/>
    <cellStyle name="40% - Accent1 11 3 5 2" xfId="10636"/>
    <cellStyle name="40% - Accent1 11 3 5 2 2" xfId="30194"/>
    <cellStyle name="40% - Accent1 11 3 5 2 3" xfId="47993"/>
    <cellStyle name="40% - Accent1 11 3 5 3" xfId="16759"/>
    <cellStyle name="40% - Accent1 11 3 5 3 2" xfId="36131"/>
    <cellStyle name="40% - Accent1 11 3 5 4" xfId="24948"/>
    <cellStyle name="40% - Accent1 11 3 5 5" xfId="42778"/>
    <cellStyle name="40% - Accent1 11 3 6" xfId="6366"/>
    <cellStyle name="40% - Accent1 11 3 6 2" xfId="11727"/>
    <cellStyle name="40% - Accent1 11 3 6 2 2" xfId="31285"/>
    <cellStyle name="40% - Accent1 11 3 6 2 3" xfId="49070"/>
    <cellStyle name="40% - Accent1 11 3 6 3" xfId="17850"/>
    <cellStyle name="40% - Accent1 11 3 6 3 2" xfId="37208"/>
    <cellStyle name="40% - Accent1 11 3 6 4" xfId="26025"/>
    <cellStyle name="40% - Accent1 11 3 6 5" xfId="43855"/>
    <cellStyle name="40% - Accent1 11 3 7" xfId="6770"/>
    <cellStyle name="40% - Accent1 11 3 7 2" xfId="12131"/>
    <cellStyle name="40% - Accent1 11 3 7 2 2" xfId="31689"/>
    <cellStyle name="40% - Accent1 11 3 7 2 3" xfId="49474"/>
    <cellStyle name="40% - Accent1 11 3 7 3" xfId="18254"/>
    <cellStyle name="40% - Accent1 11 3 7 3 2" xfId="37612"/>
    <cellStyle name="40% - Accent1 11 3 7 4" xfId="26429"/>
    <cellStyle name="40% - Accent1 11 3 7 5" xfId="44259"/>
    <cellStyle name="40% - Accent1 11 3 8" xfId="7234"/>
    <cellStyle name="40% - Accent1 11 3 8 2" xfId="26794"/>
    <cellStyle name="40% - Accent1 11 3 8 3" xfId="44619"/>
    <cellStyle name="40% - Accent1 11 3 9" xfId="12454"/>
    <cellStyle name="40% - Accent1 11 3 9 2" xfId="32011"/>
    <cellStyle name="40% - Accent1 11 3 9 3" xfId="49795"/>
    <cellStyle name="40% - Accent1 11 4" xfId="1586"/>
    <cellStyle name="40% - Accent1 11 4 10" xfId="39550"/>
    <cellStyle name="40% - Accent1 11 4 2" xfId="2332"/>
    <cellStyle name="40% - Accent1 11 4 2 2" xfId="4355"/>
    <cellStyle name="40% - Accent1 11 4 2 2 2" xfId="9742"/>
    <cellStyle name="40% - Accent1 11 4 2 2 2 2" xfId="29300"/>
    <cellStyle name="40% - Accent1 11 4 2 2 2 3" xfId="47115"/>
    <cellStyle name="40% - Accent1 11 4 2 2 3" xfId="15861"/>
    <cellStyle name="40% - Accent1 11 4 2 2 3 2" xfId="35253"/>
    <cellStyle name="40% - Accent1 11 4 2 2 4" xfId="24070"/>
    <cellStyle name="40% - Accent1 11 4 2 2 5" xfId="41900"/>
    <cellStyle name="40% - Accent1 11 4 2 3" xfId="5667"/>
    <cellStyle name="40% - Accent1 11 4 2 3 2" xfId="11028"/>
    <cellStyle name="40% - Accent1 11 4 2 3 2 2" xfId="30586"/>
    <cellStyle name="40% - Accent1 11 4 2 3 2 3" xfId="48372"/>
    <cellStyle name="40% - Accent1 11 4 2 3 3" xfId="17151"/>
    <cellStyle name="40% - Accent1 11 4 2 3 3 2" xfId="36510"/>
    <cellStyle name="40% - Accent1 11 4 2 3 4" xfId="25327"/>
    <cellStyle name="40% - Accent1 11 4 2 3 5" xfId="43157"/>
    <cellStyle name="40% - Accent1 11 4 2 4" xfId="8127"/>
    <cellStyle name="40% - Accent1 11 4 2 4 2" xfId="27687"/>
    <cellStyle name="40% - Accent1 11 4 2 4 3" xfId="45507"/>
    <cellStyle name="40% - Accent1 11 4 2 5" xfId="14208"/>
    <cellStyle name="40% - Accent1 11 4 2 5 2" xfId="33637"/>
    <cellStyle name="40% - Accent1 11 4 2 6" xfId="19484"/>
    <cellStyle name="40% - Accent1 11 4 2 6 2" xfId="38808"/>
    <cellStyle name="40% - Accent1 11 4 2 7" xfId="22453"/>
    <cellStyle name="40% - Accent1 11 4 2 8" xfId="20968"/>
    <cellStyle name="40% - Accent1 11 4 2 9" xfId="40292"/>
    <cellStyle name="40% - Accent1 11 4 3" xfId="3628"/>
    <cellStyle name="40% - Accent1 11 4 3 2" xfId="9015"/>
    <cellStyle name="40% - Accent1 11 4 3 2 2" xfId="28573"/>
    <cellStyle name="40% - Accent1 11 4 3 2 3" xfId="46389"/>
    <cellStyle name="40% - Accent1 11 4 3 3" xfId="15134"/>
    <cellStyle name="40% - Accent1 11 4 3 3 2" xfId="34527"/>
    <cellStyle name="40% - Accent1 11 4 3 4" xfId="23344"/>
    <cellStyle name="40% - Accent1 11 4 3 5" xfId="41174"/>
    <cellStyle name="40% - Accent1 11 4 4" xfId="5043"/>
    <cellStyle name="40% - Accent1 11 4 4 2" xfId="10410"/>
    <cellStyle name="40% - Accent1 11 4 4 2 2" xfId="29968"/>
    <cellStyle name="40% - Accent1 11 4 4 2 3" xfId="47781"/>
    <cellStyle name="40% - Accent1 11 4 4 3" xfId="16533"/>
    <cellStyle name="40% - Accent1 11 4 4 3 2" xfId="35919"/>
    <cellStyle name="40% - Accent1 11 4 4 4" xfId="24736"/>
    <cellStyle name="40% - Accent1 11 4 4 5" xfId="42566"/>
    <cellStyle name="40% - Accent1 11 4 5" xfId="7381"/>
    <cellStyle name="40% - Accent1 11 4 5 2" xfId="26941"/>
    <cellStyle name="40% - Accent1 11 4 5 3" xfId="44765"/>
    <cellStyle name="40% - Accent1 11 4 6" xfId="13462"/>
    <cellStyle name="40% - Accent1 11 4 6 2" xfId="32895"/>
    <cellStyle name="40% - Accent1 11 4 7" xfId="18742"/>
    <cellStyle name="40% - Accent1 11 4 7 2" xfId="38066"/>
    <cellStyle name="40% - Accent1 11 4 8" xfId="21710"/>
    <cellStyle name="40% - Accent1 11 4 9" xfId="20226"/>
    <cellStyle name="40% - Accent1 11 5" xfId="1893"/>
    <cellStyle name="40% - Accent1 11 5 10" xfId="39856"/>
    <cellStyle name="40% - Accent1 11 5 2" xfId="2639"/>
    <cellStyle name="40% - Accent1 11 5 2 2" xfId="4661"/>
    <cellStyle name="40% - Accent1 11 5 2 2 2" xfId="10048"/>
    <cellStyle name="40% - Accent1 11 5 2 2 2 2" xfId="29606"/>
    <cellStyle name="40% - Accent1 11 5 2 2 2 3" xfId="47420"/>
    <cellStyle name="40% - Accent1 11 5 2 2 3" xfId="16167"/>
    <cellStyle name="40% - Accent1 11 5 2 2 3 2" xfId="35558"/>
    <cellStyle name="40% - Accent1 11 5 2 2 4" xfId="24375"/>
    <cellStyle name="40% - Accent1 11 5 2 2 5" xfId="42205"/>
    <cellStyle name="40% - Accent1 11 5 2 3" xfId="8434"/>
    <cellStyle name="40% - Accent1 11 5 2 3 2" xfId="27994"/>
    <cellStyle name="40% - Accent1 11 5 2 3 3" xfId="45813"/>
    <cellStyle name="40% - Accent1 11 5 2 4" xfId="14515"/>
    <cellStyle name="40% - Accent1 11 5 2 4 2" xfId="33943"/>
    <cellStyle name="40% - Accent1 11 5 2 5" xfId="19790"/>
    <cellStyle name="40% - Accent1 11 5 2 5 2" xfId="39114"/>
    <cellStyle name="40% - Accent1 11 5 2 6" xfId="22760"/>
    <cellStyle name="40% - Accent1 11 5 2 7" xfId="21274"/>
    <cellStyle name="40% - Accent1 11 5 2 8" xfId="40598"/>
    <cellStyle name="40% - Accent1 11 5 3" xfId="3931"/>
    <cellStyle name="40% - Accent1 11 5 3 2" xfId="9318"/>
    <cellStyle name="40% - Accent1 11 5 3 2 2" xfId="28876"/>
    <cellStyle name="40% - Accent1 11 5 3 2 3" xfId="46692"/>
    <cellStyle name="40% - Accent1 11 5 3 3" xfId="15437"/>
    <cellStyle name="40% - Accent1 11 5 3 3 2" xfId="34830"/>
    <cellStyle name="40% - Accent1 11 5 3 4" xfId="23647"/>
    <cellStyle name="40% - Accent1 11 5 3 5" xfId="41477"/>
    <cellStyle name="40% - Accent1 11 5 4" xfId="5477"/>
    <cellStyle name="40% - Accent1 11 5 4 2" xfId="10838"/>
    <cellStyle name="40% - Accent1 11 5 4 2 2" xfId="30396"/>
    <cellStyle name="40% - Accent1 11 5 4 2 3" xfId="48182"/>
    <cellStyle name="40% - Accent1 11 5 4 3" xfId="16961"/>
    <cellStyle name="40% - Accent1 11 5 4 3 2" xfId="36320"/>
    <cellStyle name="40% - Accent1 11 5 4 4" xfId="25137"/>
    <cellStyle name="40% - Accent1 11 5 4 5" xfId="42967"/>
    <cellStyle name="40% - Accent1 11 5 5" xfId="7688"/>
    <cellStyle name="40% - Accent1 11 5 5 2" xfId="27248"/>
    <cellStyle name="40% - Accent1 11 5 5 3" xfId="45071"/>
    <cellStyle name="40% - Accent1 11 5 6" xfId="13769"/>
    <cellStyle name="40% - Accent1 11 5 6 2" xfId="33201"/>
    <cellStyle name="40% - Accent1 11 5 7" xfId="19048"/>
    <cellStyle name="40% - Accent1 11 5 7 2" xfId="38372"/>
    <cellStyle name="40% - Accent1 11 5 8" xfId="22016"/>
    <cellStyle name="40% - Accent1 11 5 9" xfId="20532"/>
    <cellStyle name="40% - Accent1 11 6" xfId="2040"/>
    <cellStyle name="40% - Accent1 11 6 2" xfId="4076"/>
    <cellStyle name="40% - Accent1 11 6 2 2" xfId="9463"/>
    <cellStyle name="40% - Accent1 11 6 2 2 2" xfId="29021"/>
    <cellStyle name="40% - Accent1 11 6 2 2 3" xfId="46837"/>
    <cellStyle name="40% - Accent1 11 6 2 3" xfId="15582"/>
    <cellStyle name="40% - Accent1 11 6 2 3 2" xfId="34975"/>
    <cellStyle name="40% - Accent1 11 6 2 4" xfId="23792"/>
    <cellStyle name="40% - Accent1 11 6 2 5" xfId="41622"/>
    <cellStyle name="40% - Accent1 11 6 3" xfId="7835"/>
    <cellStyle name="40% - Accent1 11 6 3 2" xfId="27395"/>
    <cellStyle name="40% - Accent1 11 6 3 3" xfId="45216"/>
    <cellStyle name="40% - Accent1 11 6 4" xfId="13916"/>
    <cellStyle name="40% - Accent1 11 6 4 2" xfId="33346"/>
    <cellStyle name="40% - Accent1 11 6 5" xfId="19193"/>
    <cellStyle name="40% - Accent1 11 6 5 2" xfId="38517"/>
    <cellStyle name="40% - Accent1 11 6 6" xfId="22161"/>
    <cellStyle name="40% - Accent1 11 6 7" xfId="20677"/>
    <cellStyle name="40% - Accent1 11 6 8" xfId="40001"/>
    <cellStyle name="40% - Accent1 11 7" xfId="3068"/>
    <cellStyle name="40% - Accent1 11 7 2" xfId="8648"/>
    <cellStyle name="40% - Accent1 11 7 2 2" xfId="28208"/>
    <cellStyle name="40% - Accent1 11 7 2 3" xfId="46025"/>
    <cellStyle name="40% - Accent1 11 7 3" xfId="14739"/>
    <cellStyle name="40% - Accent1 11 7 3 2" xfId="34159"/>
    <cellStyle name="40% - Accent1 11 7 4" xfId="22976"/>
    <cellStyle name="40% - Accent1 11 7 5" xfId="40810"/>
    <cellStyle name="40% - Accent1 11 8" xfId="4834"/>
    <cellStyle name="40% - Accent1 11 8 2" xfId="10218"/>
    <cellStyle name="40% - Accent1 11 8 2 2" xfId="29776"/>
    <cellStyle name="40% - Accent1 11 8 2 3" xfId="47590"/>
    <cellStyle name="40% - Accent1 11 8 3" xfId="16340"/>
    <cellStyle name="40% - Accent1 11 8 3 2" xfId="35728"/>
    <cellStyle name="40% - Accent1 11 8 4" xfId="24545"/>
    <cellStyle name="40% - Accent1 11 8 5" xfId="42375"/>
    <cellStyle name="40% - Accent1 11 9" xfId="6163"/>
    <cellStyle name="40% - Accent1 11 9 2" xfId="11524"/>
    <cellStyle name="40% - Accent1 11 9 2 2" xfId="31082"/>
    <cellStyle name="40% - Accent1 11 9 2 3" xfId="48867"/>
    <cellStyle name="40% - Accent1 11 9 3" xfId="17647"/>
    <cellStyle name="40% - Accent1 11 9 3 2" xfId="37005"/>
    <cellStyle name="40% - Accent1 11 9 4" xfId="25822"/>
    <cellStyle name="40% - Accent1 11 9 5" xfId="43652"/>
    <cellStyle name="40% - Accent1 12" xfId="1171"/>
    <cellStyle name="40% - Accent1 13" xfId="1277"/>
    <cellStyle name="40% - Accent1 13 10" xfId="7174"/>
    <cellStyle name="40% - Accent1 13 10 2" xfId="26734"/>
    <cellStyle name="40% - Accent1 13 10 3" xfId="44559"/>
    <cellStyle name="40% - Accent1 13 11" xfId="12382"/>
    <cellStyle name="40% - Accent1 13 11 2" xfId="31940"/>
    <cellStyle name="40% - Accent1 13 11 3" xfId="49724"/>
    <cellStyle name="40% - Accent1 13 12" xfId="12737"/>
    <cellStyle name="40% - Accent1 13 12 2" xfId="32293"/>
    <cellStyle name="40% - Accent1 13 12 3" xfId="50034"/>
    <cellStyle name="40% - Accent1 13 13" xfId="13190"/>
    <cellStyle name="40% - Accent1 13 13 2" xfId="32689"/>
    <cellStyle name="40% - Accent1 13 14" xfId="18502"/>
    <cellStyle name="40% - Accent1 13 14 2" xfId="37860"/>
    <cellStyle name="40% - Accent1 13 15" xfId="21504"/>
    <cellStyle name="40% - Accent1 13 16" xfId="20020"/>
    <cellStyle name="40% - Accent1 13 17" xfId="39344"/>
    <cellStyle name="40% - Accent1 13 2" xfId="1524"/>
    <cellStyle name="40% - Accent1 13 2 10" xfId="12895"/>
    <cellStyle name="40% - Accent1 13 2 10 2" xfId="32451"/>
    <cellStyle name="40% - Accent1 13 2 10 3" xfId="50190"/>
    <cellStyle name="40% - Accent1 13 2 11" xfId="13401"/>
    <cellStyle name="40% - Accent1 13 2 11 2" xfId="32834"/>
    <cellStyle name="40% - Accent1 13 2 12" xfId="18681"/>
    <cellStyle name="40% - Accent1 13 2 12 2" xfId="38005"/>
    <cellStyle name="40% - Accent1 13 2 13" xfId="21649"/>
    <cellStyle name="40% - Accent1 13 2 14" xfId="20165"/>
    <cellStyle name="40% - Accent1 13 2 15" xfId="39489"/>
    <cellStyle name="40% - Accent1 13 2 2" xfId="1817"/>
    <cellStyle name="40% - Accent1 13 2 2 10" xfId="39780"/>
    <cellStyle name="40% - Accent1 13 2 2 2" xfId="2563"/>
    <cellStyle name="40% - Accent1 13 2 2 2 2" xfId="4586"/>
    <cellStyle name="40% - Accent1 13 2 2 2 2 2" xfId="9973"/>
    <cellStyle name="40% - Accent1 13 2 2 2 2 2 2" xfId="29531"/>
    <cellStyle name="40% - Accent1 13 2 2 2 2 2 3" xfId="47345"/>
    <cellStyle name="40% - Accent1 13 2 2 2 2 3" xfId="16092"/>
    <cellStyle name="40% - Accent1 13 2 2 2 2 3 2" xfId="35483"/>
    <cellStyle name="40% - Accent1 13 2 2 2 2 4" xfId="24300"/>
    <cellStyle name="40% - Accent1 13 2 2 2 2 5" xfId="42130"/>
    <cellStyle name="40% - Accent1 13 2 2 2 3" xfId="8358"/>
    <cellStyle name="40% - Accent1 13 2 2 2 3 2" xfId="27918"/>
    <cellStyle name="40% - Accent1 13 2 2 2 3 3" xfId="45737"/>
    <cellStyle name="40% - Accent1 13 2 2 2 4" xfId="14439"/>
    <cellStyle name="40% - Accent1 13 2 2 2 4 2" xfId="33867"/>
    <cellStyle name="40% - Accent1 13 2 2 2 5" xfId="19714"/>
    <cellStyle name="40% - Accent1 13 2 2 2 5 2" xfId="39038"/>
    <cellStyle name="40% - Accent1 13 2 2 2 6" xfId="22684"/>
    <cellStyle name="40% - Accent1 13 2 2 2 7" xfId="21198"/>
    <cellStyle name="40% - Accent1 13 2 2 2 8" xfId="40522"/>
    <cellStyle name="40% - Accent1 13 2 2 3" xfId="3856"/>
    <cellStyle name="40% - Accent1 13 2 2 3 2" xfId="9243"/>
    <cellStyle name="40% - Accent1 13 2 2 3 2 2" xfId="28801"/>
    <cellStyle name="40% - Accent1 13 2 2 3 2 3" xfId="46617"/>
    <cellStyle name="40% - Accent1 13 2 2 3 3" xfId="15362"/>
    <cellStyle name="40% - Accent1 13 2 2 3 3 2" xfId="34755"/>
    <cellStyle name="40% - Accent1 13 2 2 3 4" xfId="23572"/>
    <cellStyle name="40% - Accent1 13 2 2 3 5" xfId="41402"/>
    <cellStyle name="40% - Accent1 13 2 2 4" xfId="5964"/>
    <cellStyle name="40% - Accent1 13 2 2 4 2" xfId="11325"/>
    <cellStyle name="40% - Accent1 13 2 2 4 2 2" xfId="30883"/>
    <cellStyle name="40% - Accent1 13 2 2 4 2 3" xfId="48669"/>
    <cellStyle name="40% - Accent1 13 2 2 4 3" xfId="17448"/>
    <cellStyle name="40% - Accent1 13 2 2 4 3 2" xfId="36807"/>
    <cellStyle name="40% - Accent1 13 2 2 4 4" xfId="25624"/>
    <cellStyle name="40% - Accent1 13 2 2 4 5" xfId="43454"/>
    <cellStyle name="40% - Accent1 13 2 2 5" xfId="7612"/>
    <cellStyle name="40% - Accent1 13 2 2 5 2" xfId="27172"/>
    <cellStyle name="40% - Accent1 13 2 2 5 3" xfId="44995"/>
    <cellStyle name="40% - Accent1 13 2 2 6" xfId="13693"/>
    <cellStyle name="40% - Accent1 13 2 2 6 2" xfId="33125"/>
    <cellStyle name="40% - Accent1 13 2 2 7" xfId="18972"/>
    <cellStyle name="40% - Accent1 13 2 2 7 2" xfId="38296"/>
    <cellStyle name="40% - Accent1 13 2 2 8" xfId="21940"/>
    <cellStyle name="40% - Accent1 13 2 2 9" xfId="20456"/>
    <cellStyle name="40% - Accent1 13 2 3" xfId="2271"/>
    <cellStyle name="40% - Accent1 13 2 3 2" xfId="4307"/>
    <cellStyle name="40% - Accent1 13 2 3 2 2" xfId="9694"/>
    <cellStyle name="40% - Accent1 13 2 3 2 2 2" xfId="29252"/>
    <cellStyle name="40% - Accent1 13 2 3 2 2 3" xfId="47067"/>
    <cellStyle name="40% - Accent1 13 2 3 2 3" xfId="15813"/>
    <cellStyle name="40% - Accent1 13 2 3 2 3 2" xfId="35205"/>
    <cellStyle name="40% - Accent1 13 2 3 2 4" xfId="24022"/>
    <cellStyle name="40% - Accent1 13 2 3 2 5" xfId="41852"/>
    <cellStyle name="40% - Accent1 13 2 3 3" xfId="8066"/>
    <cellStyle name="40% - Accent1 13 2 3 3 2" xfId="27626"/>
    <cellStyle name="40% - Accent1 13 2 3 3 3" xfId="45446"/>
    <cellStyle name="40% - Accent1 13 2 3 4" xfId="14147"/>
    <cellStyle name="40% - Accent1 13 2 3 4 2" xfId="33576"/>
    <cellStyle name="40% - Accent1 13 2 3 5" xfId="19423"/>
    <cellStyle name="40% - Accent1 13 2 3 5 2" xfId="38747"/>
    <cellStyle name="40% - Accent1 13 2 3 6" xfId="22392"/>
    <cellStyle name="40% - Accent1 13 2 3 7" xfId="20907"/>
    <cellStyle name="40% - Accent1 13 2 3 8" xfId="40231"/>
    <cellStyle name="40% - Accent1 13 2 4" xfId="3444"/>
    <cellStyle name="40% - Accent1 13 2 4 2" xfId="8936"/>
    <cellStyle name="40% - Accent1 13 2 4 2 2" xfId="28496"/>
    <cellStyle name="40% - Accent1 13 2 4 2 3" xfId="46313"/>
    <cellStyle name="40% - Accent1 13 2 4 3" xfId="15038"/>
    <cellStyle name="40% - Accent1 13 2 4 3 2" xfId="34451"/>
    <cellStyle name="40% - Accent1 13 2 4 4" xfId="23268"/>
    <cellStyle name="40% - Accent1 13 2 4 5" xfId="41098"/>
    <cellStyle name="40% - Accent1 13 2 5" xfId="5355"/>
    <cellStyle name="40% - Accent1 13 2 5 2" xfId="10721"/>
    <cellStyle name="40% - Accent1 13 2 5 2 2" xfId="30279"/>
    <cellStyle name="40% - Accent1 13 2 5 2 3" xfId="48078"/>
    <cellStyle name="40% - Accent1 13 2 5 3" xfId="16844"/>
    <cellStyle name="40% - Accent1 13 2 5 3 2" xfId="36216"/>
    <cellStyle name="40% - Accent1 13 2 5 4" xfId="25033"/>
    <cellStyle name="40% - Accent1 13 2 5 5" xfId="42863"/>
    <cellStyle name="40% - Accent1 13 2 6" xfId="6451"/>
    <cellStyle name="40% - Accent1 13 2 6 2" xfId="11812"/>
    <cellStyle name="40% - Accent1 13 2 6 2 2" xfId="31370"/>
    <cellStyle name="40% - Accent1 13 2 6 2 3" xfId="49155"/>
    <cellStyle name="40% - Accent1 13 2 6 3" xfId="17935"/>
    <cellStyle name="40% - Accent1 13 2 6 3 2" xfId="37293"/>
    <cellStyle name="40% - Accent1 13 2 6 4" xfId="26110"/>
    <cellStyle name="40% - Accent1 13 2 6 5" xfId="43940"/>
    <cellStyle name="40% - Accent1 13 2 7" xfId="6855"/>
    <cellStyle name="40% - Accent1 13 2 7 2" xfId="12216"/>
    <cellStyle name="40% - Accent1 13 2 7 2 2" xfId="31774"/>
    <cellStyle name="40% - Accent1 13 2 7 2 3" xfId="49559"/>
    <cellStyle name="40% - Accent1 13 2 7 3" xfId="18339"/>
    <cellStyle name="40% - Accent1 13 2 7 3 2" xfId="37697"/>
    <cellStyle name="40% - Accent1 13 2 7 4" xfId="26514"/>
    <cellStyle name="40% - Accent1 13 2 7 5" xfId="44344"/>
    <cellStyle name="40% - Accent1 13 2 8" xfId="7320"/>
    <cellStyle name="40% - Accent1 13 2 8 2" xfId="26880"/>
    <cellStyle name="40% - Accent1 13 2 8 3" xfId="44704"/>
    <cellStyle name="40% - Accent1 13 2 9" xfId="12539"/>
    <cellStyle name="40% - Accent1 13 2 9 2" xfId="32096"/>
    <cellStyle name="40% - Accent1 13 2 9 3" xfId="49880"/>
    <cellStyle name="40% - Accent1 13 3" xfId="1671"/>
    <cellStyle name="40% - Accent1 13 3 10" xfId="39635"/>
    <cellStyle name="40% - Accent1 13 3 2" xfId="2417"/>
    <cellStyle name="40% - Accent1 13 3 2 2" xfId="4440"/>
    <cellStyle name="40% - Accent1 13 3 2 2 2" xfId="9827"/>
    <cellStyle name="40% - Accent1 13 3 2 2 2 2" xfId="29385"/>
    <cellStyle name="40% - Accent1 13 3 2 2 2 3" xfId="47200"/>
    <cellStyle name="40% - Accent1 13 3 2 2 3" xfId="15946"/>
    <cellStyle name="40% - Accent1 13 3 2 2 3 2" xfId="35338"/>
    <cellStyle name="40% - Accent1 13 3 2 2 4" xfId="24155"/>
    <cellStyle name="40% - Accent1 13 3 2 2 5" xfId="41985"/>
    <cellStyle name="40% - Accent1 13 3 2 3" xfId="5752"/>
    <cellStyle name="40% - Accent1 13 3 2 3 2" xfId="11113"/>
    <cellStyle name="40% - Accent1 13 3 2 3 2 2" xfId="30671"/>
    <cellStyle name="40% - Accent1 13 3 2 3 2 3" xfId="48457"/>
    <cellStyle name="40% - Accent1 13 3 2 3 3" xfId="17236"/>
    <cellStyle name="40% - Accent1 13 3 2 3 3 2" xfId="36595"/>
    <cellStyle name="40% - Accent1 13 3 2 3 4" xfId="25412"/>
    <cellStyle name="40% - Accent1 13 3 2 3 5" xfId="43242"/>
    <cellStyle name="40% - Accent1 13 3 2 4" xfId="8212"/>
    <cellStyle name="40% - Accent1 13 3 2 4 2" xfId="27772"/>
    <cellStyle name="40% - Accent1 13 3 2 4 3" xfId="45592"/>
    <cellStyle name="40% - Accent1 13 3 2 5" xfId="14293"/>
    <cellStyle name="40% - Accent1 13 3 2 5 2" xfId="33722"/>
    <cellStyle name="40% - Accent1 13 3 2 6" xfId="19569"/>
    <cellStyle name="40% - Accent1 13 3 2 6 2" xfId="38893"/>
    <cellStyle name="40% - Accent1 13 3 2 7" xfId="22538"/>
    <cellStyle name="40% - Accent1 13 3 2 8" xfId="21053"/>
    <cellStyle name="40% - Accent1 13 3 2 9" xfId="40377"/>
    <cellStyle name="40% - Accent1 13 3 3" xfId="3713"/>
    <cellStyle name="40% - Accent1 13 3 3 2" xfId="9100"/>
    <cellStyle name="40% - Accent1 13 3 3 2 2" xfId="28658"/>
    <cellStyle name="40% - Accent1 13 3 3 2 3" xfId="46474"/>
    <cellStyle name="40% - Accent1 13 3 3 3" xfId="15219"/>
    <cellStyle name="40% - Accent1 13 3 3 3 2" xfId="34612"/>
    <cellStyle name="40% - Accent1 13 3 3 4" xfId="23429"/>
    <cellStyle name="40% - Accent1 13 3 3 5" xfId="41259"/>
    <cellStyle name="40% - Accent1 13 3 4" xfId="5128"/>
    <cellStyle name="40% - Accent1 13 3 4 2" xfId="10495"/>
    <cellStyle name="40% - Accent1 13 3 4 2 2" xfId="30053"/>
    <cellStyle name="40% - Accent1 13 3 4 2 3" xfId="47866"/>
    <cellStyle name="40% - Accent1 13 3 4 3" xfId="16618"/>
    <cellStyle name="40% - Accent1 13 3 4 3 2" xfId="36004"/>
    <cellStyle name="40% - Accent1 13 3 4 4" xfId="24821"/>
    <cellStyle name="40% - Accent1 13 3 4 5" xfId="42651"/>
    <cellStyle name="40% - Accent1 13 3 5" xfId="7466"/>
    <cellStyle name="40% - Accent1 13 3 5 2" xfId="27026"/>
    <cellStyle name="40% - Accent1 13 3 5 3" xfId="44850"/>
    <cellStyle name="40% - Accent1 13 3 6" xfId="13547"/>
    <cellStyle name="40% - Accent1 13 3 6 2" xfId="32980"/>
    <cellStyle name="40% - Accent1 13 3 7" xfId="18827"/>
    <cellStyle name="40% - Accent1 13 3 7 2" xfId="38151"/>
    <cellStyle name="40% - Accent1 13 3 8" xfId="21795"/>
    <cellStyle name="40% - Accent1 13 3 9" xfId="20311"/>
    <cellStyle name="40% - Accent1 13 4" xfId="1979"/>
    <cellStyle name="40% - Accent1 13 4 10" xfId="39941"/>
    <cellStyle name="40% - Accent1 13 4 2" xfId="2724"/>
    <cellStyle name="40% - Accent1 13 4 2 2" xfId="4746"/>
    <cellStyle name="40% - Accent1 13 4 2 2 2" xfId="10133"/>
    <cellStyle name="40% - Accent1 13 4 2 2 2 2" xfId="29691"/>
    <cellStyle name="40% - Accent1 13 4 2 2 2 3" xfId="47505"/>
    <cellStyle name="40% - Accent1 13 4 2 2 3" xfId="16252"/>
    <cellStyle name="40% - Accent1 13 4 2 2 3 2" xfId="35643"/>
    <cellStyle name="40% - Accent1 13 4 2 2 4" xfId="24460"/>
    <cellStyle name="40% - Accent1 13 4 2 2 5" xfId="42290"/>
    <cellStyle name="40% - Accent1 13 4 2 3" xfId="8519"/>
    <cellStyle name="40% - Accent1 13 4 2 3 2" xfId="28079"/>
    <cellStyle name="40% - Accent1 13 4 2 3 3" xfId="45898"/>
    <cellStyle name="40% - Accent1 13 4 2 4" xfId="14600"/>
    <cellStyle name="40% - Accent1 13 4 2 4 2" xfId="34028"/>
    <cellStyle name="40% - Accent1 13 4 2 5" xfId="19875"/>
    <cellStyle name="40% - Accent1 13 4 2 5 2" xfId="39199"/>
    <cellStyle name="40% - Accent1 13 4 2 6" xfId="22845"/>
    <cellStyle name="40% - Accent1 13 4 2 7" xfId="21359"/>
    <cellStyle name="40% - Accent1 13 4 2 8" xfId="40683"/>
    <cellStyle name="40% - Accent1 13 4 3" xfId="4016"/>
    <cellStyle name="40% - Accent1 13 4 3 2" xfId="9403"/>
    <cellStyle name="40% - Accent1 13 4 3 2 2" xfId="28961"/>
    <cellStyle name="40% - Accent1 13 4 3 2 3" xfId="46777"/>
    <cellStyle name="40% - Accent1 13 4 3 3" xfId="15522"/>
    <cellStyle name="40% - Accent1 13 4 3 3 2" xfId="34915"/>
    <cellStyle name="40% - Accent1 13 4 3 4" xfId="23732"/>
    <cellStyle name="40% - Accent1 13 4 3 5" xfId="41562"/>
    <cellStyle name="40% - Accent1 13 4 4" xfId="5562"/>
    <cellStyle name="40% - Accent1 13 4 4 2" xfId="10923"/>
    <cellStyle name="40% - Accent1 13 4 4 2 2" xfId="30481"/>
    <cellStyle name="40% - Accent1 13 4 4 2 3" xfId="48267"/>
    <cellStyle name="40% - Accent1 13 4 4 3" xfId="17046"/>
    <cellStyle name="40% - Accent1 13 4 4 3 2" xfId="36405"/>
    <cellStyle name="40% - Accent1 13 4 4 4" xfId="25222"/>
    <cellStyle name="40% - Accent1 13 4 4 5" xfId="43052"/>
    <cellStyle name="40% - Accent1 13 4 5" xfId="7774"/>
    <cellStyle name="40% - Accent1 13 4 5 2" xfId="27334"/>
    <cellStyle name="40% - Accent1 13 4 5 3" xfId="45156"/>
    <cellStyle name="40% - Accent1 13 4 6" xfId="13855"/>
    <cellStyle name="40% - Accent1 13 4 6 2" xfId="33286"/>
    <cellStyle name="40% - Accent1 13 4 7" xfId="19133"/>
    <cellStyle name="40% - Accent1 13 4 7 2" xfId="38457"/>
    <cellStyle name="40% - Accent1 13 4 8" xfId="22101"/>
    <cellStyle name="40% - Accent1 13 4 9" xfId="20617"/>
    <cellStyle name="40% - Accent1 13 5" xfId="2125"/>
    <cellStyle name="40% - Accent1 13 5 2" xfId="4161"/>
    <cellStyle name="40% - Accent1 13 5 2 2" xfId="9548"/>
    <cellStyle name="40% - Accent1 13 5 2 2 2" xfId="29106"/>
    <cellStyle name="40% - Accent1 13 5 2 2 3" xfId="46922"/>
    <cellStyle name="40% - Accent1 13 5 2 3" xfId="15667"/>
    <cellStyle name="40% - Accent1 13 5 2 3 2" xfId="35060"/>
    <cellStyle name="40% - Accent1 13 5 2 4" xfId="23877"/>
    <cellStyle name="40% - Accent1 13 5 2 5" xfId="41707"/>
    <cellStyle name="40% - Accent1 13 5 3" xfId="7920"/>
    <cellStyle name="40% - Accent1 13 5 3 2" xfId="27480"/>
    <cellStyle name="40% - Accent1 13 5 3 3" xfId="45301"/>
    <cellStyle name="40% - Accent1 13 5 4" xfId="14001"/>
    <cellStyle name="40% - Accent1 13 5 4 2" xfId="33431"/>
    <cellStyle name="40% - Accent1 13 5 5" xfId="19278"/>
    <cellStyle name="40% - Accent1 13 5 5 2" xfId="38602"/>
    <cellStyle name="40% - Accent1 13 5 6" xfId="22246"/>
    <cellStyle name="40% - Accent1 13 5 7" xfId="20762"/>
    <cellStyle name="40% - Accent1 13 5 8" xfId="40086"/>
    <cellStyle name="40% - Accent1 13 6" xfId="3153"/>
    <cellStyle name="40% - Accent1 13 6 2" xfId="8733"/>
    <cellStyle name="40% - Accent1 13 6 2 2" xfId="28293"/>
    <cellStyle name="40% - Accent1 13 6 2 3" xfId="46110"/>
    <cellStyle name="40% - Accent1 13 6 3" xfId="14824"/>
    <cellStyle name="40% - Accent1 13 6 3 2" xfId="34244"/>
    <cellStyle name="40% - Accent1 13 6 4" xfId="23061"/>
    <cellStyle name="40% - Accent1 13 6 5" xfId="40895"/>
    <cellStyle name="40% - Accent1 13 7" xfId="4921"/>
    <cellStyle name="40% - Accent1 13 7 2" xfId="10305"/>
    <cellStyle name="40% - Accent1 13 7 2 2" xfId="29863"/>
    <cellStyle name="40% - Accent1 13 7 2 3" xfId="47676"/>
    <cellStyle name="40% - Accent1 13 7 3" xfId="16427"/>
    <cellStyle name="40% - Accent1 13 7 3 2" xfId="35814"/>
    <cellStyle name="40% - Accent1 13 7 4" xfId="24631"/>
    <cellStyle name="40% - Accent1 13 7 5" xfId="42461"/>
    <cellStyle name="40% - Accent1 13 8" xfId="6248"/>
    <cellStyle name="40% - Accent1 13 8 2" xfId="11609"/>
    <cellStyle name="40% - Accent1 13 8 2 2" xfId="31167"/>
    <cellStyle name="40% - Accent1 13 8 2 3" xfId="48952"/>
    <cellStyle name="40% - Accent1 13 8 3" xfId="17732"/>
    <cellStyle name="40% - Accent1 13 8 3 2" xfId="37090"/>
    <cellStyle name="40% - Accent1 13 8 4" xfId="25907"/>
    <cellStyle name="40% - Accent1 13 8 5" xfId="43737"/>
    <cellStyle name="40% - Accent1 13 9" xfId="6652"/>
    <cellStyle name="40% - Accent1 13 9 2" xfId="12013"/>
    <cellStyle name="40% - Accent1 13 9 2 2" xfId="31571"/>
    <cellStyle name="40% - Accent1 13 9 2 3" xfId="49356"/>
    <cellStyle name="40% - Accent1 13 9 3" xfId="18136"/>
    <cellStyle name="40% - Accent1 13 9 3 2" xfId="37494"/>
    <cellStyle name="40% - Accent1 13 9 4" xfId="26311"/>
    <cellStyle name="40% - Accent1 13 9 5" xfId="44141"/>
    <cellStyle name="40% - Accent1 14" xfId="1850"/>
    <cellStyle name="40% - Accent1 14 10" xfId="20489"/>
    <cellStyle name="40% - Accent1 14 11" xfId="39813"/>
    <cellStyle name="40% - Accent1 14 2" xfId="2596"/>
    <cellStyle name="40% - Accent1 14 2 2" xfId="4618"/>
    <cellStyle name="40% - Accent1 14 2 2 2" xfId="6019"/>
    <cellStyle name="40% - Accent1 14 2 2 2 2" xfId="11380"/>
    <cellStyle name="40% - Accent1 14 2 2 2 2 2" xfId="30938"/>
    <cellStyle name="40% - Accent1 14 2 2 2 2 3" xfId="48724"/>
    <cellStyle name="40% - Accent1 14 2 2 2 3" xfId="17503"/>
    <cellStyle name="40% - Accent1 14 2 2 2 3 2" xfId="36862"/>
    <cellStyle name="40% - Accent1 14 2 2 2 4" xfId="25679"/>
    <cellStyle name="40% - Accent1 14 2 2 2 5" xfId="43509"/>
    <cellStyle name="40% - Accent1 14 2 2 3" xfId="10005"/>
    <cellStyle name="40% - Accent1 14 2 2 3 2" xfId="29563"/>
    <cellStyle name="40% - Accent1 14 2 2 3 3" xfId="47377"/>
    <cellStyle name="40% - Accent1 14 2 2 4" xfId="16124"/>
    <cellStyle name="40% - Accent1 14 2 2 4 2" xfId="35515"/>
    <cellStyle name="40% - Accent1 14 2 2 5" xfId="24332"/>
    <cellStyle name="40% - Accent1 14 2 2 6" xfId="42162"/>
    <cellStyle name="40% - Accent1 14 2 3" xfId="5410"/>
    <cellStyle name="40% - Accent1 14 2 3 2" xfId="10776"/>
    <cellStyle name="40% - Accent1 14 2 3 2 2" xfId="30334"/>
    <cellStyle name="40% - Accent1 14 2 3 2 3" xfId="48133"/>
    <cellStyle name="40% - Accent1 14 2 3 3" xfId="16899"/>
    <cellStyle name="40% - Accent1 14 2 3 3 2" xfId="36271"/>
    <cellStyle name="40% - Accent1 14 2 3 4" xfId="25088"/>
    <cellStyle name="40% - Accent1 14 2 3 5" xfId="42918"/>
    <cellStyle name="40% - Accent1 14 2 4" xfId="8391"/>
    <cellStyle name="40% - Accent1 14 2 4 2" xfId="27951"/>
    <cellStyle name="40% - Accent1 14 2 4 3" xfId="45770"/>
    <cellStyle name="40% - Accent1 14 2 5" xfId="14472"/>
    <cellStyle name="40% - Accent1 14 2 5 2" xfId="33900"/>
    <cellStyle name="40% - Accent1 14 2 6" xfId="19747"/>
    <cellStyle name="40% - Accent1 14 2 6 2" xfId="39071"/>
    <cellStyle name="40% - Accent1 14 2 7" xfId="22717"/>
    <cellStyle name="40% - Accent1 14 2 8" xfId="21231"/>
    <cellStyle name="40% - Accent1 14 2 9" xfId="40555"/>
    <cellStyle name="40% - Accent1 14 3" xfId="3888"/>
    <cellStyle name="40% - Accent1 14 3 2" xfId="5807"/>
    <cellStyle name="40% - Accent1 14 3 2 2" xfId="11168"/>
    <cellStyle name="40% - Accent1 14 3 2 2 2" xfId="30726"/>
    <cellStyle name="40% - Accent1 14 3 2 2 3" xfId="48512"/>
    <cellStyle name="40% - Accent1 14 3 2 3" xfId="17291"/>
    <cellStyle name="40% - Accent1 14 3 2 3 2" xfId="36650"/>
    <cellStyle name="40% - Accent1 14 3 2 4" xfId="25467"/>
    <cellStyle name="40% - Accent1 14 3 2 5" xfId="43297"/>
    <cellStyle name="40% - Accent1 14 3 3" xfId="5183"/>
    <cellStyle name="40% - Accent1 14 3 3 2" xfId="10550"/>
    <cellStyle name="40% - Accent1 14 3 3 2 2" xfId="30108"/>
    <cellStyle name="40% - Accent1 14 3 3 2 3" xfId="47921"/>
    <cellStyle name="40% - Accent1 14 3 3 3" xfId="16673"/>
    <cellStyle name="40% - Accent1 14 3 3 3 2" xfId="36059"/>
    <cellStyle name="40% - Accent1 14 3 3 4" xfId="24876"/>
    <cellStyle name="40% - Accent1 14 3 3 5" xfId="42706"/>
    <cellStyle name="40% - Accent1 14 3 4" xfId="9275"/>
    <cellStyle name="40% - Accent1 14 3 4 2" xfId="28833"/>
    <cellStyle name="40% - Accent1 14 3 4 3" xfId="46649"/>
    <cellStyle name="40% - Accent1 14 3 5" xfId="15394"/>
    <cellStyle name="40% - Accent1 14 3 5 2" xfId="34787"/>
    <cellStyle name="40% - Accent1 14 3 6" xfId="23604"/>
    <cellStyle name="40% - Accent1 14 3 7" xfId="41434"/>
    <cellStyle name="40% - Accent1 14 4" xfId="2956"/>
    <cellStyle name="40% - Accent1 14 4 2" xfId="5621"/>
    <cellStyle name="40% - Accent1 14 4 2 2" xfId="10982"/>
    <cellStyle name="40% - Accent1 14 4 2 2 2" xfId="30540"/>
    <cellStyle name="40% - Accent1 14 4 2 2 3" xfId="48326"/>
    <cellStyle name="40% - Accent1 14 4 2 3" xfId="17105"/>
    <cellStyle name="40% - Accent1 14 4 2 3 2" xfId="36464"/>
    <cellStyle name="40% - Accent1 14 4 2 4" xfId="25281"/>
    <cellStyle name="40% - Accent1 14 4 2 5" xfId="43111"/>
    <cellStyle name="40% - Accent1 14 5" xfId="4983"/>
    <cellStyle name="40% - Accent1 14 5 2" xfId="10364"/>
    <cellStyle name="40% - Accent1 14 5 2 2" xfId="29922"/>
    <cellStyle name="40% - Accent1 14 5 2 3" xfId="47735"/>
    <cellStyle name="40% - Accent1 14 5 3" xfId="16486"/>
    <cellStyle name="40% - Accent1 14 5 3 2" xfId="35873"/>
    <cellStyle name="40% - Accent1 14 5 4" xfId="24690"/>
    <cellStyle name="40% - Accent1 14 5 5" xfId="42520"/>
    <cellStyle name="40% - Accent1 14 6" xfId="7645"/>
    <cellStyle name="40% - Accent1 14 6 2" xfId="27205"/>
    <cellStyle name="40% - Accent1 14 6 3" xfId="45028"/>
    <cellStyle name="40% - Accent1 14 7" xfId="13726"/>
    <cellStyle name="40% - Accent1 14 7 2" xfId="33158"/>
    <cellStyle name="40% - Accent1 14 8" xfId="19005"/>
    <cellStyle name="40% - Accent1 14 8 2" xfId="38329"/>
    <cellStyle name="40% - Accent1 14 9" xfId="21973"/>
    <cellStyle name="40% - Accent1 15" xfId="2927"/>
    <cellStyle name="40% - Accent1 15 2" xfId="3316"/>
    <cellStyle name="40% - Accent1 15 2 2" xfId="5833"/>
    <cellStyle name="40% - Accent1 15 2 2 2" xfId="11194"/>
    <cellStyle name="40% - Accent1 15 2 2 2 2" xfId="30752"/>
    <cellStyle name="40% - Accent1 15 2 2 2 3" xfId="48538"/>
    <cellStyle name="40% - Accent1 15 2 2 3" xfId="17317"/>
    <cellStyle name="40% - Accent1 15 2 2 3 2" xfId="36676"/>
    <cellStyle name="40% - Accent1 15 2 2 4" xfId="25493"/>
    <cellStyle name="40% - Accent1 15 2 2 5" xfId="43323"/>
    <cellStyle name="40% - Accent1 15 2 3" xfId="5222"/>
    <cellStyle name="40% - Accent1 15 2 3 2" xfId="10589"/>
    <cellStyle name="40% - Accent1 15 2 3 2 2" xfId="30147"/>
    <cellStyle name="40% - Accent1 15 2 3 2 3" xfId="47947"/>
    <cellStyle name="40% - Accent1 15 2 3 3" xfId="16712"/>
    <cellStyle name="40% - Accent1 15 2 3 3 2" xfId="36085"/>
    <cellStyle name="40% - Accent1 15 2 3 4" xfId="24902"/>
    <cellStyle name="40% - Accent1 15 2 3 5" xfId="42732"/>
    <cellStyle name="40% - Accent1 15 2 4" xfId="6323"/>
    <cellStyle name="40% - Accent1 15 2 4 2" xfId="11684"/>
    <cellStyle name="40% - Accent1 15 2 4 2 2" xfId="31242"/>
    <cellStyle name="40% - Accent1 15 2 4 2 3" xfId="49027"/>
    <cellStyle name="40% - Accent1 15 2 4 3" xfId="17807"/>
    <cellStyle name="40% - Accent1 15 2 4 3 2" xfId="37165"/>
    <cellStyle name="40% - Accent1 15 2 4 4" xfId="25982"/>
    <cellStyle name="40% - Accent1 15 2 4 5" xfId="43812"/>
    <cellStyle name="40% - Accent1 15 2 5" xfId="6727"/>
    <cellStyle name="40% - Accent1 15 2 5 2" xfId="12088"/>
    <cellStyle name="40% - Accent1 15 2 5 2 2" xfId="31646"/>
    <cellStyle name="40% - Accent1 15 2 5 2 3" xfId="49431"/>
    <cellStyle name="40% - Accent1 15 2 5 3" xfId="18211"/>
    <cellStyle name="40% - Accent1 15 2 5 3 2" xfId="37569"/>
    <cellStyle name="40% - Accent1 15 2 5 4" xfId="26386"/>
    <cellStyle name="40% - Accent1 15 2 5 5" xfId="44216"/>
    <cellStyle name="40% - Accent1 15 2 6" xfId="8808"/>
    <cellStyle name="40% - Accent1 15 2 6 2" xfId="28368"/>
    <cellStyle name="40% - Accent1 15 2 6 3" xfId="46185"/>
    <cellStyle name="40% - Accent1 15 2 7" xfId="14910"/>
    <cellStyle name="40% - Accent1 15 2 7 2" xfId="34323"/>
    <cellStyle name="40% - Accent1 15 2 8" xfId="23140"/>
    <cellStyle name="40% - Accent1 15 2 9" xfId="40970"/>
    <cellStyle name="40% - Accent1 15 3" xfId="5004"/>
    <cellStyle name="40% - Accent1 15 4" xfId="6120"/>
    <cellStyle name="40% - Accent1 15 4 2" xfId="11481"/>
    <cellStyle name="40% - Accent1 15 4 2 2" xfId="31039"/>
    <cellStyle name="40% - Accent1 15 4 2 3" xfId="48824"/>
    <cellStyle name="40% - Accent1 15 4 3" xfId="17604"/>
    <cellStyle name="40% - Accent1 15 4 3 2" xfId="36962"/>
    <cellStyle name="40% - Accent1 15 4 4" xfId="25779"/>
    <cellStyle name="40% - Accent1 15 4 5" xfId="43609"/>
    <cellStyle name="40% - Accent1 15 5" xfId="6524"/>
    <cellStyle name="40% - Accent1 15 5 2" xfId="11885"/>
    <cellStyle name="40% - Accent1 15 5 2 2" xfId="31443"/>
    <cellStyle name="40% - Accent1 15 5 2 3" xfId="49228"/>
    <cellStyle name="40% - Accent1 15 5 3" xfId="18008"/>
    <cellStyle name="40% - Accent1 15 5 3 2" xfId="37366"/>
    <cellStyle name="40% - Accent1 15 5 4" xfId="26183"/>
    <cellStyle name="40% - Accent1 15 5 5" xfId="44013"/>
    <cellStyle name="40% - Accent1 15 6" xfId="8605"/>
    <cellStyle name="40% - Accent1 15 6 2" xfId="28165"/>
    <cellStyle name="40% - Accent1 15 6 3" xfId="45982"/>
    <cellStyle name="40% - Accent1 15 7" xfId="14696"/>
    <cellStyle name="40% - Accent1 15 7 2" xfId="34116"/>
    <cellStyle name="40% - Accent1 15 8" xfId="22933"/>
    <cellStyle name="40% - Accent1 15 9" xfId="40767"/>
    <cellStyle name="40% - Accent1 16" xfId="3251"/>
    <cellStyle name="40% - Accent1 17" xfId="2794"/>
    <cellStyle name="40% - Accent1 18" xfId="2758"/>
    <cellStyle name="40% - Accent1 18 2" xfId="8552"/>
    <cellStyle name="40% - Accent1 18 2 2" xfId="28112"/>
    <cellStyle name="40% - Accent1 18 2 3" xfId="45929"/>
    <cellStyle name="40% - Accent1 18 3" xfId="14633"/>
    <cellStyle name="40% - Accent1 18 3 2" xfId="34059"/>
    <cellStyle name="40% - Accent1 18 4" xfId="22876"/>
    <cellStyle name="40% - Accent1 18 5" xfId="40714"/>
    <cellStyle name="40% - Accent1 19" xfId="6978"/>
    <cellStyle name="40% - Accent1 2" xfId="195"/>
    <cellStyle name="40% - Accent1 2 10" xfId="1054"/>
    <cellStyle name="40% - Accent1 2 10 10" xfId="6550"/>
    <cellStyle name="40% - Accent1 2 10 10 2" xfId="11911"/>
    <cellStyle name="40% - Accent1 2 10 10 2 2" xfId="31469"/>
    <cellStyle name="40% - Accent1 2 10 10 2 3" xfId="49254"/>
    <cellStyle name="40% - Accent1 2 10 10 3" xfId="18034"/>
    <cellStyle name="40% - Accent1 2 10 10 3 2" xfId="37392"/>
    <cellStyle name="40% - Accent1 2 10 10 4" xfId="26209"/>
    <cellStyle name="40% - Accent1 2 10 10 5" xfId="44039"/>
    <cellStyle name="40% - Accent1 2 10 11" xfId="7071"/>
    <cellStyle name="40% - Accent1 2 10 11 2" xfId="26632"/>
    <cellStyle name="40% - Accent1 2 10 11 3" xfId="44457"/>
    <cellStyle name="40% - Accent1 2 10 12" xfId="12279"/>
    <cellStyle name="40% - Accent1 2 10 12 2" xfId="31837"/>
    <cellStyle name="40% - Accent1 2 10 12 3" xfId="49622"/>
    <cellStyle name="40% - Accent1 2 10 13" xfId="12632"/>
    <cellStyle name="40% - Accent1 2 10 13 2" xfId="32189"/>
    <cellStyle name="40% - Accent1 2 10 13 3" xfId="49932"/>
    <cellStyle name="40% - Accent1 2 10 14" xfId="13083"/>
    <cellStyle name="40% - Accent1 2 10 14 2" xfId="32585"/>
    <cellStyle name="40% - Accent1 2 10 15" xfId="18400"/>
    <cellStyle name="40% - Accent1 2 10 15 2" xfId="37758"/>
    <cellStyle name="40% - Accent1 2 10 16" xfId="21402"/>
    <cellStyle name="40% - Accent1 2 10 17" xfId="19918"/>
    <cellStyle name="40% - Accent1 2 10 18" xfId="39242"/>
    <cellStyle name="40% - Accent1 2 10 2" xfId="1225"/>
    <cellStyle name="40% - Accent1 2 10 2 10" xfId="7130"/>
    <cellStyle name="40% - Accent1 2 10 2 10 2" xfId="26690"/>
    <cellStyle name="40% - Accent1 2 10 2 10 3" xfId="44515"/>
    <cellStyle name="40% - Accent1 2 10 2 11" xfId="12338"/>
    <cellStyle name="40% - Accent1 2 10 2 11 2" xfId="31896"/>
    <cellStyle name="40% - Accent1 2 10 2 11 3" xfId="49680"/>
    <cellStyle name="40% - Accent1 2 10 2 12" xfId="12693"/>
    <cellStyle name="40% - Accent1 2 10 2 12 2" xfId="32249"/>
    <cellStyle name="40% - Accent1 2 10 2 12 3" xfId="49990"/>
    <cellStyle name="40% - Accent1 2 10 2 13" xfId="13146"/>
    <cellStyle name="40% - Accent1 2 10 2 13 2" xfId="32645"/>
    <cellStyle name="40% - Accent1 2 10 2 14" xfId="18458"/>
    <cellStyle name="40% - Accent1 2 10 2 14 2" xfId="37816"/>
    <cellStyle name="40% - Accent1 2 10 2 15" xfId="21460"/>
    <cellStyle name="40% - Accent1 2 10 2 16" xfId="19976"/>
    <cellStyle name="40% - Accent1 2 10 2 17" xfId="39300"/>
    <cellStyle name="40% - Accent1 2 10 2 2" xfId="1480"/>
    <cellStyle name="40% - Accent1 2 10 2 2 10" xfId="12851"/>
    <cellStyle name="40% - Accent1 2 10 2 2 10 2" xfId="32407"/>
    <cellStyle name="40% - Accent1 2 10 2 2 10 3" xfId="50146"/>
    <cellStyle name="40% - Accent1 2 10 2 2 11" xfId="13357"/>
    <cellStyle name="40% - Accent1 2 10 2 2 11 2" xfId="32790"/>
    <cellStyle name="40% - Accent1 2 10 2 2 12" xfId="18637"/>
    <cellStyle name="40% - Accent1 2 10 2 2 12 2" xfId="37961"/>
    <cellStyle name="40% - Accent1 2 10 2 2 13" xfId="21605"/>
    <cellStyle name="40% - Accent1 2 10 2 2 14" xfId="20121"/>
    <cellStyle name="40% - Accent1 2 10 2 2 15" xfId="39445"/>
    <cellStyle name="40% - Accent1 2 10 2 2 2" xfId="1773"/>
    <cellStyle name="40% - Accent1 2 10 2 2 2 10" xfId="39736"/>
    <cellStyle name="40% - Accent1 2 10 2 2 2 2" xfId="2519"/>
    <cellStyle name="40% - Accent1 2 10 2 2 2 2 2" xfId="4542"/>
    <cellStyle name="40% - Accent1 2 10 2 2 2 2 2 2" xfId="9929"/>
    <cellStyle name="40% - Accent1 2 10 2 2 2 2 2 2 2" xfId="29487"/>
    <cellStyle name="40% - Accent1 2 10 2 2 2 2 2 2 3" xfId="47301"/>
    <cellStyle name="40% - Accent1 2 10 2 2 2 2 2 3" xfId="16048"/>
    <cellStyle name="40% - Accent1 2 10 2 2 2 2 2 3 2" xfId="35439"/>
    <cellStyle name="40% - Accent1 2 10 2 2 2 2 2 4" xfId="24256"/>
    <cellStyle name="40% - Accent1 2 10 2 2 2 2 2 5" xfId="42086"/>
    <cellStyle name="40% - Accent1 2 10 2 2 2 2 3" xfId="8314"/>
    <cellStyle name="40% - Accent1 2 10 2 2 2 2 3 2" xfId="27874"/>
    <cellStyle name="40% - Accent1 2 10 2 2 2 2 3 3" xfId="45693"/>
    <cellStyle name="40% - Accent1 2 10 2 2 2 2 4" xfId="14395"/>
    <cellStyle name="40% - Accent1 2 10 2 2 2 2 4 2" xfId="33823"/>
    <cellStyle name="40% - Accent1 2 10 2 2 2 2 5" xfId="19670"/>
    <cellStyle name="40% - Accent1 2 10 2 2 2 2 5 2" xfId="38994"/>
    <cellStyle name="40% - Accent1 2 10 2 2 2 2 6" xfId="22640"/>
    <cellStyle name="40% - Accent1 2 10 2 2 2 2 7" xfId="21154"/>
    <cellStyle name="40% - Accent1 2 10 2 2 2 2 8" xfId="40478"/>
    <cellStyle name="40% - Accent1 2 10 2 2 2 3" xfId="3812"/>
    <cellStyle name="40% - Accent1 2 10 2 2 2 3 2" xfId="9199"/>
    <cellStyle name="40% - Accent1 2 10 2 2 2 3 2 2" xfId="28757"/>
    <cellStyle name="40% - Accent1 2 10 2 2 2 3 2 3" xfId="46573"/>
    <cellStyle name="40% - Accent1 2 10 2 2 2 3 3" xfId="15318"/>
    <cellStyle name="40% - Accent1 2 10 2 2 2 3 3 2" xfId="34711"/>
    <cellStyle name="40% - Accent1 2 10 2 2 2 3 4" xfId="23528"/>
    <cellStyle name="40% - Accent1 2 10 2 2 2 3 5" xfId="41358"/>
    <cellStyle name="40% - Accent1 2 10 2 2 2 4" xfId="5920"/>
    <cellStyle name="40% - Accent1 2 10 2 2 2 4 2" xfId="11281"/>
    <cellStyle name="40% - Accent1 2 10 2 2 2 4 2 2" xfId="30839"/>
    <cellStyle name="40% - Accent1 2 10 2 2 2 4 2 3" xfId="48625"/>
    <cellStyle name="40% - Accent1 2 10 2 2 2 4 3" xfId="17404"/>
    <cellStyle name="40% - Accent1 2 10 2 2 2 4 3 2" xfId="36763"/>
    <cellStyle name="40% - Accent1 2 10 2 2 2 4 4" xfId="25580"/>
    <cellStyle name="40% - Accent1 2 10 2 2 2 4 5" xfId="43410"/>
    <cellStyle name="40% - Accent1 2 10 2 2 2 5" xfId="7568"/>
    <cellStyle name="40% - Accent1 2 10 2 2 2 5 2" xfId="27128"/>
    <cellStyle name="40% - Accent1 2 10 2 2 2 5 3" xfId="44951"/>
    <cellStyle name="40% - Accent1 2 10 2 2 2 6" xfId="13649"/>
    <cellStyle name="40% - Accent1 2 10 2 2 2 6 2" xfId="33081"/>
    <cellStyle name="40% - Accent1 2 10 2 2 2 7" xfId="18928"/>
    <cellStyle name="40% - Accent1 2 10 2 2 2 7 2" xfId="38252"/>
    <cellStyle name="40% - Accent1 2 10 2 2 2 8" xfId="21896"/>
    <cellStyle name="40% - Accent1 2 10 2 2 2 9" xfId="20412"/>
    <cellStyle name="40% - Accent1 2 10 2 2 3" xfId="2227"/>
    <cellStyle name="40% - Accent1 2 10 2 2 3 2" xfId="4263"/>
    <cellStyle name="40% - Accent1 2 10 2 2 3 2 2" xfId="9650"/>
    <cellStyle name="40% - Accent1 2 10 2 2 3 2 2 2" xfId="29208"/>
    <cellStyle name="40% - Accent1 2 10 2 2 3 2 2 3" xfId="47023"/>
    <cellStyle name="40% - Accent1 2 10 2 2 3 2 3" xfId="15769"/>
    <cellStyle name="40% - Accent1 2 10 2 2 3 2 3 2" xfId="35161"/>
    <cellStyle name="40% - Accent1 2 10 2 2 3 2 4" xfId="23978"/>
    <cellStyle name="40% - Accent1 2 10 2 2 3 2 5" xfId="41808"/>
    <cellStyle name="40% - Accent1 2 10 2 2 3 3" xfId="8022"/>
    <cellStyle name="40% - Accent1 2 10 2 2 3 3 2" xfId="27582"/>
    <cellStyle name="40% - Accent1 2 10 2 2 3 3 3" xfId="45402"/>
    <cellStyle name="40% - Accent1 2 10 2 2 3 4" xfId="14103"/>
    <cellStyle name="40% - Accent1 2 10 2 2 3 4 2" xfId="33532"/>
    <cellStyle name="40% - Accent1 2 10 2 2 3 5" xfId="19379"/>
    <cellStyle name="40% - Accent1 2 10 2 2 3 5 2" xfId="38703"/>
    <cellStyle name="40% - Accent1 2 10 2 2 3 6" xfId="22348"/>
    <cellStyle name="40% - Accent1 2 10 2 2 3 7" xfId="20863"/>
    <cellStyle name="40% - Accent1 2 10 2 2 3 8" xfId="40187"/>
    <cellStyle name="40% - Accent1 2 10 2 2 4" xfId="3400"/>
    <cellStyle name="40% - Accent1 2 10 2 2 4 2" xfId="8892"/>
    <cellStyle name="40% - Accent1 2 10 2 2 4 2 2" xfId="28452"/>
    <cellStyle name="40% - Accent1 2 10 2 2 4 2 3" xfId="46269"/>
    <cellStyle name="40% - Accent1 2 10 2 2 4 3" xfId="14994"/>
    <cellStyle name="40% - Accent1 2 10 2 2 4 3 2" xfId="34407"/>
    <cellStyle name="40% - Accent1 2 10 2 2 4 4" xfId="23224"/>
    <cellStyle name="40% - Accent1 2 10 2 2 4 5" xfId="41054"/>
    <cellStyle name="40% - Accent1 2 10 2 2 5" xfId="5311"/>
    <cellStyle name="40% - Accent1 2 10 2 2 5 2" xfId="10677"/>
    <cellStyle name="40% - Accent1 2 10 2 2 5 2 2" xfId="30235"/>
    <cellStyle name="40% - Accent1 2 10 2 2 5 2 3" xfId="48034"/>
    <cellStyle name="40% - Accent1 2 10 2 2 5 3" xfId="16800"/>
    <cellStyle name="40% - Accent1 2 10 2 2 5 3 2" xfId="36172"/>
    <cellStyle name="40% - Accent1 2 10 2 2 5 4" xfId="24989"/>
    <cellStyle name="40% - Accent1 2 10 2 2 5 5" xfId="42819"/>
    <cellStyle name="40% - Accent1 2 10 2 2 6" xfId="6407"/>
    <cellStyle name="40% - Accent1 2 10 2 2 6 2" xfId="11768"/>
    <cellStyle name="40% - Accent1 2 10 2 2 6 2 2" xfId="31326"/>
    <cellStyle name="40% - Accent1 2 10 2 2 6 2 3" xfId="49111"/>
    <cellStyle name="40% - Accent1 2 10 2 2 6 3" xfId="17891"/>
    <cellStyle name="40% - Accent1 2 10 2 2 6 3 2" xfId="37249"/>
    <cellStyle name="40% - Accent1 2 10 2 2 6 4" xfId="26066"/>
    <cellStyle name="40% - Accent1 2 10 2 2 6 5" xfId="43896"/>
    <cellStyle name="40% - Accent1 2 10 2 2 7" xfId="6811"/>
    <cellStyle name="40% - Accent1 2 10 2 2 7 2" xfId="12172"/>
    <cellStyle name="40% - Accent1 2 10 2 2 7 2 2" xfId="31730"/>
    <cellStyle name="40% - Accent1 2 10 2 2 7 2 3" xfId="49515"/>
    <cellStyle name="40% - Accent1 2 10 2 2 7 3" xfId="18295"/>
    <cellStyle name="40% - Accent1 2 10 2 2 7 3 2" xfId="37653"/>
    <cellStyle name="40% - Accent1 2 10 2 2 7 4" xfId="26470"/>
    <cellStyle name="40% - Accent1 2 10 2 2 7 5" xfId="44300"/>
    <cellStyle name="40% - Accent1 2 10 2 2 8" xfId="7276"/>
    <cellStyle name="40% - Accent1 2 10 2 2 8 2" xfId="26836"/>
    <cellStyle name="40% - Accent1 2 10 2 2 8 3" xfId="44660"/>
    <cellStyle name="40% - Accent1 2 10 2 2 9" xfId="12495"/>
    <cellStyle name="40% - Accent1 2 10 2 2 9 2" xfId="32052"/>
    <cellStyle name="40% - Accent1 2 10 2 2 9 3" xfId="49836"/>
    <cellStyle name="40% - Accent1 2 10 2 3" xfId="1627"/>
    <cellStyle name="40% - Accent1 2 10 2 3 10" xfId="39591"/>
    <cellStyle name="40% - Accent1 2 10 2 3 2" xfId="2373"/>
    <cellStyle name="40% - Accent1 2 10 2 3 2 2" xfId="4396"/>
    <cellStyle name="40% - Accent1 2 10 2 3 2 2 2" xfId="9783"/>
    <cellStyle name="40% - Accent1 2 10 2 3 2 2 2 2" xfId="29341"/>
    <cellStyle name="40% - Accent1 2 10 2 3 2 2 2 3" xfId="47156"/>
    <cellStyle name="40% - Accent1 2 10 2 3 2 2 3" xfId="15902"/>
    <cellStyle name="40% - Accent1 2 10 2 3 2 2 3 2" xfId="35294"/>
    <cellStyle name="40% - Accent1 2 10 2 3 2 2 4" xfId="24111"/>
    <cellStyle name="40% - Accent1 2 10 2 3 2 2 5" xfId="41941"/>
    <cellStyle name="40% - Accent1 2 10 2 3 2 3" xfId="5708"/>
    <cellStyle name="40% - Accent1 2 10 2 3 2 3 2" xfId="11069"/>
    <cellStyle name="40% - Accent1 2 10 2 3 2 3 2 2" xfId="30627"/>
    <cellStyle name="40% - Accent1 2 10 2 3 2 3 2 3" xfId="48413"/>
    <cellStyle name="40% - Accent1 2 10 2 3 2 3 3" xfId="17192"/>
    <cellStyle name="40% - Accent1 2 10 2 3 2 3 3 2" xfId="36551"/>
    <cellStyle name="40% - Accent1 2 10 2 3 2 3 4" xfId="25368"/>
    <cellStyle name="40% - Accent1 2 10 2 3 2 3 5" xfId="43198"/>
    <cellStyle name="40% - Accent1 2 10 2 3 2 4" xfId="8168"/>
    <cellStyle name="40% - Accent1 2 10 2 3 2 4 2" xfId="27728"/>
    <cellStyle name="40% - Accent1 2 10 2 3 2 4 3" xfId="45548"/>
    <cellStyle name="40% - Accent1 2 10 2 3 2 5" xfId="14249"/>
    <cellStyle name="40% - Accent1 2 10 2 3 2 5 2" xfId="33678"/>
    <cellStyle name="40% - Accent1 2 10 2 3 2 6" xfId="19525"/>
    <cellStyle name="40% - Accent1 2 10 2 3 2 6 2" xfId="38849"/>
    <cellStyle name="40% - Accent1 2 10 2 3 2 7" xfId="22494"/>
    <cellStyle name="40% - Accent1 2 10 2 3 2 8" xfId="21009"/>
    <cellStyle name="40% - Accent1 2 10 2 3 2 9" xfId="40333"/>
    <cellStyle name="40% - Accent1 2 10 2 3 3" xfId="3669"/>
    <cellStyle name="40% - Accent1 2 10 2 3 3 2" xfId="9056"/>
    <cellStyle name="40% - Accent1 2 10 2 3 3 2 2" xfId="28614"/>
    <cellStyle name="40% - Accent1 2 10 2 3 3 2 3" xfId="46430"/>
    <cellStyle name="40% - Accent1 2 10 2 3 3 3" xfId="15175"/>
    <cellStyle name="40% - Accent1 2 10 2 3 3 3 2" xfId="34568"/>
    <cellStyle name="40% - Accent1 2 10 2 3 3 4" xfId="23385"/>
    <cellStyle name="40% - Accent1 2 10 2 3 3 5" xfId="41215"/>
    <cellStyle name="40% - Accent1 2 10 2 3 4" xfId="5084"/>
    <cellStyle name="40% - Accent1 2 10 2 3 4 2" xfId="10451"/>
    <cellStyle name="40% - Accent1 2 10 2 3 4 2 2" xfId="30009"/>
    <cellStyle name="40% - Accent1 2 10 2 3 4 2 3" xfId="47822"/>
    <cellStyle name="40% - Accent1 2 10 2 3 4 3" xfId="16574"/>
    <cellStyle name="40% - Accent1 2 10 2 3 4 3 2" xfId="35960"/>
    <cellStyle name="40% - Accent1 2 10 2 3 4 4" xfId="24777"/>
    <cellStyle name="40% - Accent1 2 10 2 3 4 5" xfId="42607"/>
    <cellStyle name="40% - Accent1 2 10 2 3 5" xfId="7422"/>
    <cellStyle name="40% - Accent1 2 10 2 3 5 2" xfId="26982"/>
    <cellStyle name="40% - Accent1 2 10 2 3 5 3" xfId="44806"/>
    <cellStyle name="40% - Accent1 2 10 2 3 6" xfId="13503"/>
    <cellStyle name="40% - Accent1 2 10 2 3 6 2" xfId="32936"/>
    <cellStyle name="40% - Accent1 2 10 2 3 7" xfId="18783"/>
    <cellStyle name="40% - Accent1 2 10 2 3 7 2" xfId="38107"/>
    <cellStyle name="40% - Accent1 2 10 2 3 8" xfId="21751"/>
    <cellStyle name="40% - Accent1 2 10 2 3 9" xfId="20267"/>
    <cellStyle name="40% - Accent1 2 10 2 4" xfId="1935"/>
    <cellStyle name="40% - Accent1 2 10 2 4 10" xfId="39897"/>
    <cellStyle name="40% - Accent1 2 10 2 4 2" xfId="2680"/>
    <cellStyle name="40% - Accent1 2 10 2 4 2 2" xfId="4702"/>
    <cellStyle name="40% - Accent1 2 10 2 4 2 2 2" xfId="10089"/>
    <cellStyle name="40% - Accent1 2 10 2 4 2 2 2 2" xfId="29647"/>
    <cellStyle name="40% - Accent1 2 10 2 4 2 2 2 3" xfId="47461"/>
    <cellStyle name="40% - Accent1 2 10 2 4 2 2 3" xfId="16208"/>
    <cellStyle name="40% - Accent1 2 10 2 4 2 2 3 2" xfId="35599"/>
    <cellStyle name="40% - Accent1 2 10 2 4 2 2 4" xfId="24416"/>
    <cellStyle name="40% - Accent1 2 10 2 4 2 2 5" xfId="42246"/>
    <cellStyle name="40% - Accent1 2 10 2 4 2 3" xfId="8475"/>
    <cellStyle name="40% - Accent1 2 10 2 4 2 3 2" xfId="28035"/>
    <cellStyle name="40% - Accent1 2 10 2 4 2 3 3" xfId="45854"/>
    <cellStyle name="40% - Accent1 2 10 2 4 2 4" xfId="14556"/>
    <cellStyle name="40% - Accent1 2 10 2 4 2 4 2" xfId="33984"/>
    <cellStyle name="40% - Accent1 2 10 2 4 2 5" xfId="19831"/>
    <cellStyle name="40% - Accent1 2 10 2 4 2 5 2" xfId="39155"/>
    <cellStyle name="40% - Accent1 2 10 2 4 2 6" xfId="22801"/>
    <cellStyle name="40% - Accent1 2 10 2 4 2 7" xfId="21315"/>
    <cellStyle name="40% - Accent1 2 10 2 4 2 8" xfId="40639"/>
    <cellStyle name="40% - Accent1 2 10 2 4 3" xfId="3972"/>
    <cellStyle name="40% - Accent1 2 10 2 4 3 2" xfId="9359"/>
    <cellStyle name="40% - Accent1 2 10 2 4 3 2 2" xfId="28917"/>
    <cellStyle name="40% - Accent1 2 10 2 4 3 2 3" xfId="46733"/>
    <cellStyle name="40% - Accent1 2 10 2 4 3 3" xfId="15478"/>
    <cellStyle name="40% - Accent1 2 10 2 4 3 3 2" xfId="34871"/>
    <cellStyle name="40% - Accent1 2 10 2 4 3 4" xfId="23688"/>
    <cellStyle name="40% - Accent1 2 10 2 4 3 5" xfId="41518"/>
    <cellStyle name="40% - Accent1 2 10 2 4 4" xfId="5518"/>
    <cellStyle name="40% - Accent1 2 10 2 4 4 2" xfId="10879"/>
    <cellStyle name="40% - Accent1 2 10 2 4 4 2 2" xfId="30437"/>
    <cellStyle name="40% - Accent1 2 10 2 4 4 2 3" xfId="48223"/>
    <cellStyle name="40% - Accent1 2 10 2 4 4 3" xfId="17002"/>
    <cellStyle name="40% - Accent1 2 10 2 4 4 3 2" xfId="36361"/>
    <cellStyle name="40% - Accent1 2 10 2 4 4 4" xfId="25178"/>
    <cellStyle name="40% - Accent1 2 10 2 4 4 5" xfId="43008"/>
    <cellStyle name="40% - Accent1 2 10 2 4 5" xfId="7730"/>
    <cellStyle name="40% - Accent1 2 10 2 4 5 2" xfId="27290"/>
    <cellStyle name="40% - Accent1 2 10 2 4 5 3" xfId="45112"/>
    <cellStyle name="40% - Accent1 2 10 2 4 6" xfId="13811"/>
    <cellStyle name="40% - Accent1 2 10 2 4 6 2" xfId="33242"/>
    <cellStyle name="40% - Accent1 2 10 2 4 7" xfId="19089"/>
    <cellStyle name="40% - Accent1 2 10 2 4 7 2" xfId="38413"/>
    <cellStyle name="40% - Accent1 2 10 2 4 8" xfId="22057"/>
    <cellStyle name="40% - Accent1 2 10 2 4 9" xfId="20573"/>
    <cellStyle name="40% - Accent1 2 10 2 5" xfId="2081"/>
    <cellStyle name="40% - Accent1 2 10 2 5 2" xfId="4117"/>
    <cellStyle name="40% - Accent1 2 10 2 5 2 2" xfId="9504"/>
    <cellStyle name="40% - Accent1 2 10 2 5 2 2 2" xfId="29062"/>
    <cellStyle name="40% - Accent1 2 10 2 5 2 2 3" xfId="46878"/>
    <cellStyle name="40% - Accent1 2 10 2 5 2 3" xfId="15623"/>
    <cellStyle name="40% - Accent1 2 10 2 5 2 3 2" xfId="35016"/>
    <cellStyle name="40% - Accent1 2 10 2 5 2 4" xfId="23833"/>
    <cellStyle name="40% - Accent1 2 10 2 5 2 5" xfId="41663"/>
    <cellStyle name="40% - Accent1 2 10 2 5 3" xfId="7876"/>
    <cellStyle name="40% - Accent1 2 10 2 5 3 2" xfId="27436"/>
    <cellStyle name="40% - Accent1 2 10 2 5 3 3" xfId="45257"/>
    <cellStyle name="40% - Accent1 2 10 2 5 4" xfId="13957"/>
    <cellStyle name="40% - Accent1 2 10 2 5 4 2" xfId="33387"/>
    <cellStyle name="40% - Accent1 2 10 2 5 5" xfId="19234"/>
    <cellStyle name="40% - Accent1 2 10 2 5 5 2" xfId="38558"/>
    <cellStyle name="40% - Accent1 2 10 2 5 6" xfId="22202"/>
    <cellStyle name="40% - Accent1 2 10 2 5 7" xfId="20718"/>
    <cellStyle name="40% - Accent1 2 10 2 5 8" xfId="40042"/>
    <cellStyle name="40% - Accent1 2 10 2 6" xfId="3109"/>
    <cellStyle name="40% - Accent1 2 10 2 6 2" xfId="8689"/>
    <cellStyle name="40% - Accent1 2 10 2 6 2 2" xfId="28249"/>
    <cellStyle name="40% - Accent1 2 10 2 6 2 3" xfId="46066"/>
    <cellStyle name="40% - Accent1 2 10 2 6 3" xfId="14780"/>
    <cellStyle name="40% - Accent1 2 10 2 6 3 2" xfId="34200"/>
    <cellStyle name="40% - Accent1 2 10 2 6 4" xfId="23017"/>
    <cellStyle name="40% - Accent1 2 10 2 6 5" xfId="40851"/>
    <cellStyle name="40% - Accent1 2 10 2 7" xfId="4877"/>
    <cellStyle name="40% - Accent1 2 10 2 7 2" xfId="10261"/>
    <cellStyle name="40% - Accent1 2 10 2 7 2 2" xfId="29819"/>
    <cellStyle name="40% - Accent1 2 10 2 7 2 3" xfId="47632"/>
    <cellStyle name="40% - Accent1 2 10 2 7 3" xfId="16383"/>
    <cellStyle name="40% - Accent1 2 10 2 7 3 2" xfId="35770"/>
    <cellStyle name="40% - Accent1 2 10 2 7 4" xfId="24587"/>
    <cellStyle name="40% - Accent1 2 10 2 7 5" xfId="42417"/>
    <cellStyle name="40% - Accent1 2 10 2 8" xfId="6204"/>
    <cellStyle name="40% - Accent1 2 10 2 8 2" xfId="11565"/>
    <cellStyle name="40% - Accent1 2 10 2 8 2 2" xfId="31123"/>
    <cellStyle name="40% - Accent1 2 10 2 8 2 3" xfId="48908"/>
    <cellStyle name="40% - Accent1 2 10 2 8 3" xfId="17688"/>
    <cellStyle name="40% - Accent1 2 10 2 8 3 2" xfId="37046"/>
    <cellStyle name="40% - Accent1 2 10 2 8 4" xfId="25863"/>
    <cellStyle name="40% - Accent1 2 10 2 8 5" xfId="43693"/>
    <cellStyle name="40% - Accent1 2 10 2 9" xfId="6608"/>
    <cellStyle name="40% - Accent1 2 10 2 9 2" xfId="11969"/>
    <cellStyle name="40% - Accent1 2 10 2 9 2 2" xfId="31527"/>
    <cellStyle name="40% - Accent1 2 10 2 9 2 3" xfId="49312"/>
    <cellStyle name="40% - Accent1 2 10 2 9 3" xfId="18092"/>
    <cellStyle name="40% - Accent1 2 10 2 9 3 2" xfId="37450"/>
    <cellStyle name="40% - Accent1 2 10 2 9 4" xfId="26267"/>
    <cellStyle name="40% - Accent1 2 10 2 9 5" xfId="44097"/>
    <cellStyle name="40% - Accent1 2 10 3" xfId="1416"/>
    <cellStyle name="40% - Accent1 2 10 3 10" xfId="12793"/>
    <cellStyle name="40% - Accent1 2 10 3 10 2" xfId="32349"/>
    <cellStyle name="40% - Accent1 2 10 3 10 3" xfId="50088"/>
    <cellStyle name="40% - Accent1 2 10 3 11" xfId="13295"/>
    <cellStyle name="40% - Accent1 2 10 3 11 2" xfId="32732"/>
    <cellStyle name="40% - Accent1 2 10 3 12" xfId="18577"/>
    <cellStyle name="40% - Accent1 2 10 3 12 2" xfId="37903"/>
    <cellStyle name="40% - Accent1 2 10 3 13" xfId="21547"/>
    <cellStyle name="40% - Accent1 2 10 3 14" xfId="20063"/>
    <cellStyle name="40% - Accent1 2 10 3 15" xfId="39387"/>
    <cellStyle name="40% - Accent1 2 10 3 2" xfId="1714"/>
    <cellStyle name="40% - Accent1 2 10 3 2 10" xfId="39678"/>
    <cellStyle name="40% - Accent1 2 10 3 2 2" xfId="2460"/>
    <cellStyle name="40% - Accent1 2 10 3 2 2 2" xfId="4483"/>
    <cellStyle name="40% - Accent1 2 10 3 2 2 2 2" xfId="9870"/>
    <cellStyle name="40% - Accent1 2 10 3 2 2 2 2 2" xfId="29428"/>
    <cellStyle name="40% - Accent1 2 10 3 2 2 2 2 3" xfId="47243"/>
    <cellStyle name="40% - Accent1 2 10 3 2 2 2 3" xfId="15989"/>
    <cellStyle name="40% - Accent1 2 10 3 2 2 2 3 2" xfId="35381"/>
    <cellStyle name="40% - Accent1 2 10 3 2 2 2 4" xfId="24198"/>
    <cellStyle name="40% - Accent1 2 10 3 2 2 2 5" xfId="42028"/>
    <cellStyle name="40% - Accent1 2 10 3 2 2 3" xfId="8255"/>
    <cellStyle name="40% - Accent1 2 10 3 2 2 3 2" xfId="27815"/>
    <cellStyle name="40% - Accent1 2 10 3 2 2 3 3" xfId="45635"/>
    <cellStyle name="40% - Accent1 2 10 3 2 2 4" xfId="14336"/>
    <cellStyle name="40% - Accent1 2 10 3 2 2 4 2" xfId="33765"/>
    <cellStyle name="40% - Accent1 2 10 3 2 2 5" xfId="19612"/>
    <cellStyle name="40% - Accent1 2 10 3 2 2 5 2" xfId="38936"/>
    <cellStyle name="40% - Accent1 2 10 3 2 2 6" xfId="22581"/>
    <cellStyle name="40% - Accent1 2 10 3 2 2 7" xfId="21096"/>
    <cellStyle name="40% - Accent1 2 10 3 2 2 8" xfId="40420"/>
    <cellStyle name="40% - Accent1 2 10 3 2 3" xfId="3754"/>
    <cellStyle name="40% - Accent1 2 10 3 2 3 2" xfId="9141"/>
    <cellStyle name="40% - Accent1 2 10 3 2 3 2 2" xfId="28699"/>
    <cellStyle name="40% - Accent1 2 10 3 2 3 2 3" xfId="46515"/>
    <cellStyle name="40% - Accent1 2 10 3 2 3 3" xfId="15260"/>
    <cellStyle name="40% - Accent1 2 10 3 2 3 3 2" xfId="34653"/>
    <cellStyle name="40% - Accent1 2 10 3 2 3 4" xfId="23470"/>
    <cellStyle name="40% - Accent1 2 10 3 2 3 5" xfId="41300"/>
    <cellStyle name="40% - Accent1 2 10 3 2 4" xfId="5862"/>
    <cellStyle name="40% - Accent1 2 10 3 2 4 2" xfId="11223"/>
    <cellStyle name="40% - Accent1 2 10 3 2 4 2 2" xfId="30781"/>
    <cellStyle name="40% - Accent1 2 10 3 2 4 2 3" xfId="48567"/>
    <cellStyle name="40% - Accent1 2 10 3 2 4 3" xfId="17346"/>
    <cellStyle name="40% - Accent1 2 10 3 2 4 3 2" xfId="36705"/>
    <cellStyle name="40% - Accent1 2 10 3 2 4 4" xfId="25522"/>
    <cellStyle name="40% - Accent1 2 10 3 2 4 5" xfId="43352"/>
    <cellStyle name="40% - Accent1 2 10 3 2 5" xfId="7509"/>
    <cellStyle name="40% - Accent1 2 10 3 2 5 2" xfId="27069"/>
    <cellStyle name="40% - Accent1 2 10 3 2 5 3" xfId="44893"/>
    <cellStyle name="40% - Accent1 2 10 3 2 6" xfId="13590"/>
    <cellStyle name="40% - Accent1 2 10 3 2 6 2" xfId="33023"/>
    <cellStyle name="40% - Accent1 2 10 3 2 7" xfId="18870"/>
    <cellStyle name="40% - Accent1 2 10 3 2 7 2" xfId="38194"/>
    <cellStyle name="40% - Accent1 2 10 3 2 8" xfId="21838"/>
    <cellStyle name="40% - Accent1 2 10 3 2 9" xfId="20354"/>
    <cellStyle name="40% - Accent1 2 10 3 3" xfId="2168"/>
    <cellStyle name="40% - Accent1 2 10 3 3 2" xfId="4204"/>
    <cellStyle name="40% - Accent1 2 10 3 3 2 2" xfId="9591"/>
    <cellStyle name="40% - Accent1 2 10 3 3 2 2 2" xfId="29149"/>
    <cellStyle name="40% - Accent1 2 10 3 3 2 2 3" xfId="46965"/>
    <cellStyle name="40% - Accent1 2 10 3 3 2 3" xfId="15710"/>
    <cellStyle name="40% - Accent1 2 10 3 3 2 3 2" xfId="35103"/>
    <cellStyle name="40% - Accent1 2 10 3 3 2 4" xfId="23920"/>
    <cellStyle name="40% - Accent1 2 10 3 3 2 5" xfId="41750"/>
    <cellStyle name="40% - Accent1 2 10 3 3 3" xfId="7963"/>
    <cellStyle name="40% - Accent1 2 10 3 3 3 2" xfId="27523"/>
    <cellStyle name="40% - Accent1 2 10 3 3 3 3" xfId="45344"/>
    <cellStyle name="40% - Accent1 2 10 3 3 4" xfId="14044"/>
    <cellStyle name="40% - Accent1 2 10 3 3 4 2" xfId="33474"/>
    <cellStyle name="40% - Accent1 2 10 3 3 5" xfId="19321"/>
    <cellStyle name="40% - Accent1 2 10 3 3 5 2" xfId="38645"/>
    <cellStyle name="40% - Accent1 2 10 3 3 6" xfId="22289"/>
    <cellStyle name="40% - Accent1 2 10 3 3 7" xfId="20805"/>
    <cellStyle name="40% - Accent1 2 10 3 3 8" xfId="40129"/>
    <cellStyle name="40% - Accent1 2 10 3 4" xfId="3342"/>
    <cellStyle name="40% - Accent1 2 10 3 4 2" xfId="8834"/>
    <cellStyle name="40% - Accent1 2 10 3 4 2 2" xfId="28394"/>
    <cellStyle name="40% - Accent1 2 10 3 4 2 3" xfId="46211"/>
    <cellStyle name="40% - Accent1 2 10 3 4 3" xfId="14936"/>
    <cellStyle name="40% - Accent1 2 10 3 4 3 2" xfId="34349"/>
    <cellStyle name="40% - Accent1 2 10 3 4 4" xfId="23166"/>
    <cellStyle name="40% - Accent1 2 10 3 4 5" xfId="40996"/>
    <cellStyle name="40% - Accent1 2 10 3 5" xfId="5253"/>
    <cellStyle name="40% - Accent1 2 10 3 5 2" xfId="10619"/>
    <cellStyle name="40% - Accent1 2 10 3 5 2 2" xfId="30177"/>
    <cellStyle name="40% - Accent1 2 10 3 5 2 3" xfId="47976"/>
    <cellStyle name="40% - Accent1 2 10 3 5 3" xfId="16742"/>
    <cellStyle name="40% - Accent1 2 10 3 5 3 2" xfId="36114"/>
    <cellStyle name="40% - Accent1 2 10 3 5 4" xfId="24931"/>
    <cellStyle name="40% - Accent1 2 10 3 5 5" xfId="42761"/>
    <cellStyle name="40% - Accent1 2 10 3 6" xfId="6349"/>
    <cellStyle name="40% - Accent1 2 10 3 6 2" xfId="11710"/>
    <cellStyle name="40% - Accent1 2 10 3 6 2 2" xfId="31268"/>
    <cellStyle name="40% - Accent1 2 10 3 6 2 3" xfId="49053"/>
    <cellStyle name="40% - Accent1 2 10 3 6 3" xfId="17833"/>
    <cellStyle name="40% - Accent1 2 10 3 6 3 2" xfId="37191"/>
    <cellStyle name="40% - Accent1 2 10 3 6 4" xfId="26008"/>
    <cellStyle name="40% - Accent1 2 10 3 6 5" xfId="43838"/>
    <cellStyle name="40% - Accent1 2 10 3 7" xfId="6753"/>
    <cellStyle name="40% - Accent1 2 10 3 7 2" xfId="12114"/>
    <cellStyle name="40% - Accent1 2 10 3 7 2 2" xfId="31672"/>
    <cellStyle name="40% - Accent1 2 10 3 7 2 3" xfId="49457"/>
    <cellStyle name="40% - Accent1 2 10 3 7 3" xfId="18237"/>
    <cellStyle name="40% - Accent1 2 10 3 7 3 2" xfId="37595"/>
    <cellStyle name="40% - Accent1 2 10 3 7 4" xfId="26412"/>
    <cellStyle name="40% - Accent1 2 10 3 7 5" xfId="44242"/>
    <cellStyle name="40% - Accent1 2 10 3 8" xfId="7217"/>
    <cellStyle name="40% - Accent1 2 10 3 8 2" xfId="26777"/>
    <cellStyle name="40% - Accent1 2 10 3 8 3" xfId="44602"/>
    <cellStyle name="40% - Accent1 2 10 3 9" xfId="12437"/>
    <cellStyle name="40% - Accent1 2 10 3 9 2" xfId="31994"/>
    <cellStyle name="40% - Accent1 2 10 3 9 3" xfId="49778"/>
    <cellStyle name="40% - Accent1 2 10 4" xfId="1569"/>
    <cellStyle name="40% - Accent1 2 10 4 10" xfId="39533"/>
    <cellStyle name="40% - Accent1 2 10 4 2" xfId="2315"/>
    <cellStyle name="40% - Accent1 2 10 4 2 2" xfId="4343"/>
    <cellStyle name="40% - Accent1 2 10 4 2 2 2" xfId="9730"/>
    <cellStyle name="40% - Accent1 2 10 4 2 2 2 2" xfId="29288"/>
    <cellStyle name="40% - Accent1 2 10 4 2 2 2 3" xfId="47103"/>
    <cellStyle name="40% - Accent1 2 10 4 2 2 3" xfId="15849"/>
    <cellStyle name="40% - Accent1 2 10 4 2 2 3 2" xfId="35241"/>
    <cellStyle name="40% - Accent1 2 10 4 2 2 4" xfId="24058"/>
    <cellStyle name="40% - Accent1 2 10 4 2 2 5" xfId="41888"/>
    <cellStyle name="40% - Accent1 2 10 4 2 3" xfId="5650"/>
    <cellStyle name="40% - Accent1 2 10 4 2 3 2" xfId="11011"/>
    <cellStyle name="40% - Accent1 2 10 4 2 3 2 2" xfId="30569"/>
    <cellStyle name="40% - Accent1 2 10 4 2 3 2 3" xfId="48355"/>
    <cellStyle name="40% - Accent1 2 10 4 2 3 3" xfId="17134"/>
    <cellStyle name="40% - Accent1 2 10 4 2 3 3 2" xfId="36493"/>
    <cellStyle name="40% - Accent1 2 10 4 2 3 4" xfId="25310"/>
    <cellStyle name="40% - Accent1 2 10 4 2 3 5" xfId="43140"/>
    <cellStyle name="40% - Accent1 2 10 4 2 4" xfId="8110"/>
    <cellStyle name="40% - Accent1 2 10 4 2 4 2" xfId="27670"/>
    <cellStyle name="40% - Accent1 2 10 4 2 4 3" xfId="45490"/>
    <cellStyle name="40% - Accent1 2 10 4 2 5" xfId="14191"/>
    <cellStyle name="40% - Accent1 2 10 4 2 5 2" xfId="33620"/>
    <cellStyle name="40% - Accent1 2 10 4 2 6" xfId="19467"/>
    <cellStyle name="40% - Accent1 2 10 4 2 6 2" xfId="38791"/>
    <cellStyle name="40% - Accent1 2 10 4 2 7" xfId="22436"/>
    <cellStyle name="40% - Accent1 2 10 4 2 8" xfId="20951"/>
    <cellStyle name="40% - Accent1 2 10 4 2 9" xfId="40275"/>
    <cellStyle name="40% - Accent1 2 10 4 3" xfId="3616"/>
    <cellStyle name="40% - Accent1 2 10 4 3 2" xfId="9003"/>
    <cellStyle name="40% - Accent1 2 10 4 3 2 2" xfId="28561"/>
    <cellStyle name="40% - Accent1 2 10 4 3 2 3" xfId="46377"/>
    <cellStyle name="40% - Accent1 2 10 4 3 3" xfId="15122"/>
    <cellStyle name="40% - Accent1 2 10 4 3 3 2" xfId="34515"/>
    <cellStyle name="40% - Accent1 2 10 4 3 4" xfId="23332"/>
    <cellStyle name="40% - Accent1 2 10 4 3 5" xfId="41162"/>
    <cellStyle name="40% - Accent1 2 10 4 4" xfId="5026"/>
    <cellStyle name="40% - Accent1 2 10 4 4 2" xfId="10393"/>
    <cellStyle name="40% - Accent1 2 10 4 4 2 2" xfId="29951"/>
    <cellStyle name="40% - Accent1 2 10 4 4 2 3" xfId="47764"/>
    <cellStyle name="40% - Accent1 2 10 4 4 3" xfId="16516"/>
    <cellStyle name="40% - Accent1 2 10 4 4 3 2" xfId="35902"/>
    <cellStyle name="40% - Accent1 2 10 4 4 4" xfId="24719"/>
    <cellStyle name="40% - Accent1 2 10 4 4 5" xfId="42549"/>
    <cellStyle name="40% - Accent1 2 10 4 5" xfId="7364"/>
    <cellStyle name="40% - Accent1 2 10 4 5 2" xfId="26924"/>
    <cellStyle name="40% - Accent1 2 10 4 5 3" xfId="44748"/>
    <cellStyle name="40% - Accent1 2 10 4 6" xfId="13445"/>
    <cellStyle name="40% - Accent1 2 10 4 6 2" xfId="32878"/>
    <cellStyle name="40% - Accent1 2 10 4 7" xfId="18725"/>
    <cellStyle name="40% - Accent1 2 10 4 7 2" xfId="38049"/>
    <cellStyle name="40% - Accent1 2 10 4 8" xfId="21693"/>
    <cellStyle name="40% - Accent1 2 10 4 9" xfId="20209"/>
    <cellStyle name="40% - Accent1 2 10 5" xfId="1876"/>
    <cellStyle name="40% - Accent1 2 10 5 10" xfId="39839"/>
    <cellStyle name="40% - Accent1 2 10 5 2" xfId="2622"/>
    <cellStyle name="40% - Accent1 2 10 5 2 2" xfId="4644"/>
    <cellStyle name="40% - Accent1 2 10 5 2 2 2" xfId="10031"/>
    <cellStyle name="40% - Accent1 2 10 5 2 2 2 2" xfId="29589"/>
    <cellStyle name="40% - Accent1 2 10 5 2 2 2 3" xfId="47403"/>
    <cellStyle name="40% - Accent1 2 10 5 2 2 3" xfId="16150"/>
    <cellStyle name="40% - Accent1 2 10 5 2 2 3 2" xfId="35541"/>
    <cellStyle name="40% - Accent1 2 10 5 2 2 4" xfId="24358"/>
    <cellStyle name="40% - Accent1 2 10 5 2 2 5" xfId="42188"/>
    <cellStyle name="40% - Accent1 2 10 5 2 3" xfId="8417"/>
    <cellStyle name="40% - Accent1 2 10 5 2 3 2" xfId="27977"/>
    <cellStyle name="40% - Accent1 2 10 5 2 3 3" xfId="45796"/>
    <cellStyle name="40% - Accent1 2 10 5 2 4" xfId="14498"/>
    <cellStyle name="40% - Accent1 2 10 5 2 4 2" xfId="33926"/>
    <cellStyle name="40% - Accent1 2 10 5 2 5" xfId="19773"/>
    <cellStyle name="40% - Accent1 2 10 5 2 5 2" xfId="39097"/>
    <cellStyle name="40% - Accent1 2 10 5 2 6" xfId="22743"/>
    <cellStyle name="40% - Accent1 2 10 5 2 7" xfId="21257"/>
    <cellStyle name="40% - Accent1 2 10 5 2 8" xfId="40581"/>
    <cellStyle name="40% - Accent1 2 10 5 3" xfId="3914"/>
    <cellStyle name="40% - Accent1 2 10 5 3 2" xfId="9301"/>
    <cellStyle name="40% - Accent1 2 10 5 3 2 2" xfId="28859"/>
    <cellStyle name="40% - Accent1 2 10 5 3 2 3" xfId="46675"/>
    <cellStyle name="40% - Accent1 2 10 5 3 3" xfId="15420"/>
    <cellStyle name="40% - Accent1 2 10 5 3 3 2" xfId="34813"/>
    <cellStyle name="40% - Accent1 2 10 5 3 4" xfId="23630"/>
    <cellStyle name="40% - Accent1 2 10 5 3 5" xfId="41460"/>
    <cellStyle name="40% - Accent1 2 10 5 4" xfId="5460"/>
    <cellStyle name="40% - Accent1 2 10 5 4 2" xfId="10821"/>
    <cellStyle name="40% - Accent1 2 10 5 4 2 2" xfId="30379"/>
    <cellStyle name="40% - Accent1 2 10 5 4 2 3" xfId="48165"/>
    <cellStyle name="40% - Accent1 2 10 5 4 3" xfId="16944"/>
    <cellStyle name="40% - Accent1 2 10 5 4 3 2" xfId="36303"/>
    <cellStyle name="40% - Accent1 2 10 5 4 4" xfId="25120"/>
    <cellStyle name="40% - Accent1 2 10 5 4 5" xfId="42950"/>
    <cellStyle name="40% - Accent1 2 10 5 5" xfId="7671"/>
    <cellStyle name="40% - Accent1 2 10 5 5 2" xfId="27231"/>
    <cellStyle name="40% - Accent1 2 10 5 5 3" xfId="45054"/>
    <cellStyle name="40% - Accent1 2 10 5 6" xfId="13752"/>
    <cellStyle name="40% - Accent1 2 10 5 6 2" xfId="33184"/>
    <cellStyle name="40% - Accent1 2 10 5 7" xfId="19031"/>
    <cellStyle name="40% - Accent1 2 10 5 7 2" xfId="38355"/>
    <cellStyle name="40% - Accent1 2 10 5 8" xfId="21999"/>
    <cellStyle name="40% - Accent1 2 10 5 9" xfId="20515"/>
    <cellStyle name="40% - Accent1 2 10 6" xfId="2023"/>
    <cellStyle name="40% - Accent1 2 10 6 2" xfId="4059"/>
    <cellStyle name="40% - Accent1 2 10 6 2 2" xfId="9446"/>
    <cellStyle name="40% - Accent1 2 10 6 2 2 2" xfId="29004"/>
    <cellStyle name="40% - Accent1 2 10 6 2 2 3" xfId="46820"/>
    <cellStyle name="40% - Accent1 2 10 6 2 3" xfId="15565"/>
    <cellStyle name="40% - Accent1 2 10 6 2 3 2" xfId="34958"/>
    <cellStyle name="40% - Accent1 2 10 6 2 4" xfId="23775"/>
    <cellStyle name="40% - Accent1 2 10 6 2 5" xfId="41605"/>
    <cellStyle name="40% - Accent1 2 10 6 3" xfId="7818"/>
    <cellStyle name="40% - Accent1 2 10 6 3 2" xfId="27378"/>
    <cellStyle name="40% - Accent1 2 10 6 3 3" xfId="45199"/>
    <cellStyle name="40% - Accent1 2 10 6 4" xfId="13899"/>
    <cellStyle name="40% - Accent1 2 10 6 4 2" xfId="33329"/>
    <cellStyle name="40% - Accent1 2 10 6 5" xfId="19176"/>
    <cellStyle name="40% - Accent1 2 10 6 5 2" xfId="38500"/>
    <cellStyle name="40% - Accent1 2 10 6 6" xfId="22144"/>
    <cellStyle name="40% - Accent1 2 10 6 7" xfId="20660"/>
    <cellStyle name="40% - Accent1 2 10 6 8" xfId="39984"/>
    <cellStyle name="40% - Accent1 2 10 7" xfId="3008"/>
    <cellStyle name="40% - Accent1 2 10 7 2" xfId="8631"/>
    <cellStyle name="40% - Accent1 2 10 7 2 2" xfId="28191"/>
    <cellStyle name="40% - Accent1 2 10 7 2 3" xfId="46008"/>
    <cellStyle name="40% - Accent1 2 10 7 3" xfId="14722"/>
    <cellStyle name="40% - Accent1 2 10 7 3 2" xfId="34142"/>
    <cellStyle name="40% - Accent1 2 10 7 4" xfId="22959"/>
    <cellStyle name="40% - Accent1 2 10 7 5" xfId="40793"/>
    <cellStyle name="40% - Accent1 2 10 8" xfId="4817"/>
    <cellStyle name="40% - Accent1 2 10 8 2" xfId="10201"/>
    <cellStyle name="40% - Accent1 2 10 8 2 2" xfId="29759"/>
    <cellStyle name="40% - Accent1 2 10 8 2 3" xfId="47573"/>
    <cellStyle name="40% - Accent1 2 10 8 3" xfId="16323"/>
    <cellStyle name="40% - Accent1 2 10 8 3 2" xfId="35711"/>
    <cellStyle name="40% - Accent1 2 10 8 4" xfId="24528"/>
    <cellStyle name="40% - Accent1 2 10 8 5" xfId="42358"/>
    <cellStyle name="40% - Accent1 2 10 9" xfId="6146"/>
    <cellStyle name="40% - Accent1 2 10 9 2" xfId="11507"/>
    <cellStyle name="40% - Accent1 2 10 9 2 2" xfId="31065"/>
    <cellStyle name="40% - Accent1 2 10 9 2 3" xfId="48850"/>
    <cellStyle name="40% - Accent1 2 10 9 3" xfId="17630"/>
    <cellStyle name="40% - Accent1 2 10 9 3 2" xfId="36988"/>
    <cellStyle name="40% - Accent1 2 10 9 4" xfId="25805"/>
    <cellStyle name="40% - Accent1 2 10 9 5" xfId="43635"/>
    <cellStyle name="40% - Accent1 2 11" xfId="1151"/>
    <cellStyle name="40% - Accent1 2 11 10" xfId="6580"/>
    <cellStyle name="40% - Accent1 2 11 10 2" xfId="11941"/>
    <cellStyle name="40% - Accent1 2 11 10 2 2" xfId="31499"/>
    <cellStyle name="40% - Accent1 2 11 10 2 3" xfId="49284"/>
    <cellStyle name="40% - Accent1 2 11 10 3" xfId="18064"/>
    <cellStyle name="40% - Accent1 2 11 10 3 2" xfId="37422"/>
    <cellStyle name="40% - Accent1 2 11 10 4" xfId="26239"/>
    <cellStyle name="40% - Accent1 2 11 10 5" xfId="44069"/>
    <cellStyle name="40% - Accent1 2 11 11" xfId="7102"/>
    <cellStyle name="40% - Accent1 2 11 11 2" xfId="26662"/>
    <cellStyle name="40% - Accent1 2 11 11 3" xfId="44487"/>
    <cellStyle name="40% - Accent1 2 11 12" xfId="12309"/>
    <cellStyle name="40% - Accent1 2 11 12 2" xfId="31867"/>
    <cellStyle name="40% - Accent1 2 11 12 3" xfId="49652"/>
    <cellStyle name="40% - Accent1 2 11 13" xfId="12662"/>
    <cellStyle name="40% - Accent1 2 11 13 2" xfId="32219"/>
    <cellStyle name="40% - Accent1 2 11 13 3" xfId="49962"/>
    <cellStyle name="40% - Accent1 2 11 14" xfId="13113"/>
    <cellStyle name="40% - Accent1 2 11 14 2" xfId="32615"/>
    <cellStyle name="40% - Accent1 2 11 15" xfId="18430"/>
    <cellStyle name="40% - Accent1 2 11 15 2" xfId="37788"/>
    <cellStyle name="40% - Accent1 2 11 16" xfId="21432"/>
    <cellStyle name="40% - Accent1 2 11 17" xfId="19948"/>
    <cellStyle name="40% - Accent1 2 11 18" xfId="39272"/>
    <cellStyle name="40% - Accent1 2 11 2" xfId="1255"/>
    <cellStyle name="40% - Accent1 2 11 2 10" xfId="7160"/>
    <cellStyle name="40% - Accent1 2 11 2 10 2" xfId="26720"/>
    <cellStyle name="40% - Accent1 2 11 2 10 3" xfId="44545"/>
    <cellStyle name="40% - Accent1 2 11 2 11" xfId="12368"/>
    <cellStyle name="40% - Accent1 2 11 2 11 2" xfId="31926"/>
    <cellStyle name="40% - Accent1 2 11 2 11 3" xfId="49710"/>
    <cellStyle name="40% - Accent1 2 11 2 12" xfId="12723"/>
    <cellStyle name="40% - Accent1 2 11 2 12 2" xfId="32279"/>
    <cellStyle name="40% - Accent1 2 11 2 12 3" xfId="50020"/>
    <cellStyle name="40% - Accent1 2 11 2 13" xfId="13176"/>
    <cellStyle name="40% - Accent1 2 11 2 13 2" xfId="32675"/>
    <cellStyle name="40% - Accent1 2 11 2 14" xfId="18488"/>
    <cellStyle name="40% - Accent1 2 11 2 14 2" xfId="37846"/>
    <cellStyle name="40% - Accent1 2 11 2 15" xfId="21490"/>
    <cellStyle name="40% - Accent1 2 11 2 16" xfId="20006"/>
    <cellStyle name="40% - Accent1 2 11 2 17" xfId="39330"/>
    <cellStyle name="40% - Accent1 2 11 2 2" xfId="1510"/>
    <cellStyle name="40% - Accent1 2 11 2 2 10" xfId="12881"/>
    <cellStyle name="40% - Accent1 2 11 2 2 10 2" xfId="32437"/>
    <cellStyle name="40% - Accent1 2 11 2 2 10 3" xfId="50176"/>
    <cellStyle name="40% - Accent1 2 11 2 2 11" xfId="13387"/>
    <cellStyle name="40% - Accent1 2 11 2 2 11 2" xfId="32820"/>
    <cellStyle name="40% - Accent1 2 11 2 2 12" xfId="18667"/>
    <cellStyle name="40% - Accent1 2 11 2 2 12 2" xfId="37991"/>
    <cellStyle name="40% - Accent1 2 11 2 2 13" xfId="21635"/>
    <cellStyle name="40% - Accent1 2 11 2 2 14" xfId="20151"/>
    <cellStyle name="40% - Accent1 2 11 2 2 15" xfId="39475"/>
    <cellStyle name="40% - Accent1 2 11 2 2 2" xfId="1803"/>
    <cellStyle name="40% - Accent1 2 11 2 2 2 10" xfId="39766"/>
    <cellStyle name="40% - Accent1 2 11 2 2 2 2" xfId="2549"/>
    <cellStyle name="40% - Accent1 2 11 2 2 2 2 2" xfId="4572"/>
    <cellStyle name="40% - Accent1 2 11 2 2 2 2 2 2" xfId="9959"/>
    <cellStyle name="40% - Accent1 2 11 2 2 2 2 2 2 2" xfId="29517"/>
    <cellStyle name="40% - Accent1 2 11 2 2 2 2 2 2 3" xfId="47331"/>
    <cellStyle name="40% - Accent1 2 11 2 2 2 2 2 3" xfId="16078"/>
    <cellStyle name="40% - Accent1 2 11 2 2 2 2 2 3 2" xfId="35469"/>
    <cellStyle name="40% - Accent1 2 11 2 2 2 2 2 4" xfId="24286"/>
    <cellStyle name="40% - Accent1 2 11 2 2 2 2 2 5" xfId="42116"/>
    <cellStyle name="40% - Accent1 2 11 2 2 2 2 3" xfId="8344"/>
    <cellStyle name="40% - Accent1 2 11 2 2 2 2 3 2" xfId="27904"/>
    <cellStyle name="40% - Accent1 2 11 2 2 2 2 3 3" xfId="45723"/>
    <cellStyle name="40% - Accent1 2 11 2 2 2 2 4" xfId="14425"/>
    <cellStyle name="40% - Accent1 2 11 2 2 2 2 4 2" xfId="33853"/>
    <cellStyle name="40% - Accent1 2 11 2 2 2 2 5" xfId="19700"/>
    <cellStyle name="40% - Accent1 2 11 2 2 2 2 5 2" xfId="39024"/>
    <cellStyle name="40% - Accent1 2 11 2 2 2 2 6" xfId="22670"/>
    <cellStyle name="40% - Accent1 2 11 2 2 2 2 7" xfId="21184"/>
    <cellStyle name="40% - Accent1 2 11 2 2 2 2 8" xfId="40508"/>
    <cellStyle name="40% - Accent1 2 11 2 2 2 3" xfId="3842"/>
    <cellStyle name="40% - Accent1 2 11 2 2 2 3 2" xfId="9229"/>
    <cellStyle name="40% - Accent1 2 11 2 2 2 3 2 2" xfId="28787"/>
    <cellStyle name="40% - Accent1 2 11 2 2 2 3 2 3" xfId="46603"/>
    <cellStyle name="40% - Accent1 2 11 2 2 2 3 3" xfId="15348"/>
    <cellStyle name="40% - Accent1 2 11 2 2 2 3 3 2" xfId="34741"/>
    <cellStyle name="40% - Accent1 2 11 2 2 2 3 4" xfId="23558"/>
    <cellStyle name="40% - Accent1 2 11 2 2 2 3 5" xfId="41388"/>
    <cellStyle name="40% - Accent1 2 11 2 2 2 4" xfId="5950"/>
    <cellStyle name="40% - Accent1 2 11 2 2 2 4 2" xfId="11311"/>
    <cellStyle name="40% - Accent1 2 11 2 2 2 4 2 2" xfId="30869"/>
    <cellStyle name="40% - Accent1 2 11 2 2 2 4 2 3" xfId="48655"/>
    <cellStyle name="40% - Accent1 2 11 2 2 2 4 3" xfId="17434"/>
    <cellStyle name="40% - Accent1 2 11 2 2 2 4 3 2" xfId="36793"/>
    <cellStyle name="40% - Accent1 2 11 2 2 2 4 4" xfId="25610"/>
    <cellStyle name="40% - Accent1 2 11 2 2 2 4 5" xfId="43440"/>
    <cellStyle name="40% - Accent1 2 11 2 2 2 5" xfId="7598"/>
    <cellStyle name="40% - Accent1 2 11 2 2 2 5 2" xfId="27158"/>
    <cellStyle name="40% - Accent1 2 11 2 2 2 5 3" xfId="44981"/>
    <cellStyle name="40% - Accent1 2 11 2 2 2 6" xfId="13679"/>
    <cellStyle name="40% - Accent1 2 11 2 2 2 6 2" xfId="33111"/>
    <cellStyle name="40% - Accent1 2 11 2 2 2 7" xfId="18958"/>
    <cellStyle name="40% - Accent1 2 11 2 2 2 7 2" xfId="38282"/>
    <cellStyle name="40% - Accent1 2 11 2 2 2 8" xfId="21926"/>
    <cellStyle name="40% - Accent1 2 11 2 2 2 9" xfId="20442"/>
    <cellStyle name="40% - Accent1 2 11 2 2 3" xfId="2257"/>
    <cellStyle name="40% - Accent1 2 11 2 2 3 2" xfId="4293"/>
    <cellStyle name="40% - Accent1 2 11 2 2 3 2 2" xfId="9680"/>
    <cellStyle name="40% - Accent1 2 11 2 2 3 2 2 2" xfId="29238"/>
    <cellStyle name="40% - Accent1 2 11 2 2 3 2 2 3" xfId="47053"/>
    <cellStyle name="40% - Accent1 2 11 2 2 3 2 3" xfId="15799"/>
    <cellStyle name="40% - Accent1 2 11 2 2 3 2 3 2" xfId="35191"/>
    <cellStyle name="40% - Accent1 2 11 2 2 3 2 4" xfId="24008"/>
    <cellStyle name="40% - Accent1 2 11 2 2 3 2 5" xfId="41838"/>
    <cellStyle name="40% - Accent1 2 11 2 2 3 3" xfId="8052"/>
    <cellStyle name="40% - Accent1 2 11 2 2 3 3 2" xfId="27612"/>
    <cellStyle name="40% - Accent1 2 11 2 2 3 3 3" xfId="45432"/>
    <cellStyle name="40% - Accent1 2 11 2 2 3 4" xfId="14133"/>
    <cellStyle name="40% - Accent1 2 11 2 2 3 4 2" xfId="33562"/>
    <cellStyle name="40% - Accent1 2 11 2 2 3 5" xfId="19409"/>
    <cellStyle name="40% - Accent1 2 11 2 2 3 5 2" xfId="38733"/>
    <cellStyle name="40% - Accent1 2 11 2 2 3 6" xfId="22378"/>
    <cellStyle name="40% - Accent1 2 11 2 2 3 7" xfId="20893"/>
    <cellStyle name="40% - Accent1 2 11 2 2 3 8" xfId="40217"/>
    <cellStyle name="40% - Accent1 2 11 2 2 4" xfId="3430"/>
    <cellStyle name="40% - Accent1 2 11 2 2 4 2" xfId="8922"/>
    <cellStyle name="40% - Accent1 2 11 2 2 4 2 2" xfId="28482"/>
    <cellStyle name="40% - Accent1 2 11 2 2 4 2 3" xfId="46299"/>
    <cellStyle name="40% - Accent1 2 11 2 2 4 3" xfId="15024"/>
    <cellStyle name="40% - Accent1 2 11 2 2 4 3 2" xfId="34437"/>
    <cellStyle name="40% - Accent1 2 11 2 2 4 4" xfId="23254"/>
    <cellStyle name="40% - Accent1 2 11 2 2 4 5" xfId="41084"/>
    <cellStyle name="40% - Accent1 2 11 2 2 5" xfId="5341"/>
    <cellStyle name="40% - Accent1 2 11 2 2 5 2" xfId="10707"/>
    <cellStyle name="40% - Accent1 2 11 2 2 5 2 2" xfId="30265"/>
    <cellStyle name="40% - Accent1 2 11 2 2 5 2 3" xfId="48064"/>
    <cellStyle name="40% - Accent1 2 11 2 2 5 3" xfId="16830"/>
    <cellStyle name="40% - Accent1 2 11 2 2 5 3 2" xfId="36202"/>
    <cellStyle name="40% - Accent1 2 11 2 2 5 4" xfId="25019"/>
    <cellStyle name="40% - Accent1 2 11 2 2 5 5" xfId="42849"/>
    <cellStyle name="40% - Accent1 2 11 2 2 6" xfId="6437"/>
    <cellStyle name="40% - Accent1 2 11 2 2 6 2" xfId="11798"/>
    <cellStyle name="40% - Accent1 2 11 2 2 6 2 2" xfId="31356"/>
    <cellStyle name="40% - Accent1 2 11 2 2 6 2 3" xfId="49141"/>
    <cellStyle name="40% - Accent1 2 11 2 2 6 3" xfId="17921"/>
    <cellStyle name="40% - Accent1 2 11 2 2 6 3 2" xfId="37279"/>
    <cellStyle name="40% - Accent1 2 11 2 2 6 4" xfId="26096"/>
    <cellStyle name="40% - Accent1 2 11 2 2 6 5" xfId="43926"/>
    <cellStyle name="40% - Accent1 2 11 2 2 7" xfId="6841"/>
    <cellStyle name="40% - Accent1 2 11 2 2 7 2" xfId="12202"/>
    <cellStyle name="40% - Accent1 2 11 2 2 7 2 2" xfId="31760"/>
    <cellStyle name="40% - Accent1 2 11 2 2 7 2 3" xfId="49545"/>
    <cellStyle name="40% - Accent1 2 11 2 2 7 3" xfId="18325"/>
    <cellStyle name="40% - Accent1 2 11 2 2 7 3 2" xfId="37683"/>
    <cellStyle name="40% - Accent1 2 11 2 2 7 4" xfId="26500"/>
    <cellStyle name="40% - Accent1 2 11 2 2 7 5" xfId="44330"/>
    <cellStyle name="40% - Accent1 2 11 2 2 8" xfId="7306"/>
    <cellStyle name="40% - Accent1 2 11 2 2 8 2" xfId="26866"/>
    <cellStyle name="40% - Accent1 2 11 2 2 8 3" xfId="44690"/>
    <cellStyle name="40% - Accent1 2 11 2 2 9" xfId="12525"/>
    <cellStyle name="40% - Accent1 2 11 2 2 9 2" xfId="32082"/>
    <cellStyle name="40% - Accent1 2 11 2 2 9 3" xfId="49866"/>
    <cellStyle name="40% - Accent1 2 11 2 3" xfId="1657"/>
    <cellStyle name="40% - Accent1 2 11 2 3 10" xfId="39621"/>
    <cellStyle name="40% - Accent1 2 11 2 3 2" xfId="2403"/>
    <cellStyle name="40% - Accent1 2 11 2 3 2 2" xfId="4426"/>
    <cellStyle name="40% - Accent1 2 11 2 3 2 2 2" xfId="9813"/>
    <cellStyle name="40% - Accent1 2 11 2 3 2 2 2 2" xfId="29371"/>
    <cellStyle name="40% - Accent1 2 11 2 3 2 2 2 3" xfId="47186"/>
    <cellStyle name="40% - Accent1 2 11 2 3 2 2 3" xfId="15932"/>
    <cellStyle name="40% - Accent1 2 11 2 3 2 2 3 2" xfId="35324"/>
    <cellStyle name="40% - Accent1 2 11 2 3 2 2 4" xfId="24141"/>
    <cellStyle name="40% - Accent1 2 11 2 3 2 2 5" xfId="41971"/>
    <cellStyle name="40% - Accent1 2 11 2 3 2 3" xfId="5738"/>
    <cellStyle name="40% - Accent1 2 11 2 3 2 3 2" xfId="11099"/>
    <cellStyle name="40% - Accent1 2 11 2 3 2 3 2 2" xfId="30657"/>
    <cellStyle name="40% - Accent1 2 11 2 3 2 3 2 3" xfId="48443"/>
    <cellStyle name="40% - Accent1 2 11 2 3 2 3 3" xfId="17222"/>
    <cellStyle name="40% - Accent1 2 11 2 3 2 3 3 2" xfId="36581"/>
    <cellStyle name="40% - Accent1 2 11 2 3 2 3 4" xfId="25398"/>
    <cellStyle name="40% - Accent1 2 11 2 3 2 3 5" xfId="43228"/>
    <cellStyle name="40% - Accent1 2 11 2 3 2 4" xfId="8198"/>
    <cellStyle name="40% - Accent1 2 11 2 3 2 4 2" xfId="27758"/>
    <cellStyle name="40% - Accent1 2 11 2 3 2 4 3" xfId="45578"/>
    <cellStyle name="40% - Accent1 2 11 2 3 2 5" xfId="14279"/>
    <cellStyle name="40% - Accent1 2 11 2 3 2 5 2" xfId="33708"/>
    <cellStyle name="40% - Accent1 2 11 2 3 2 6" xfId="19555"/>
    <cellStyle name="40% - Accent1 2 11 2 3 2 6 2" xfId="38879"/>
    <cellStyle name="40% - Accent1 2 11 2 3 2 7" xfId="22524"/>
    <cellStyle name="40% - Accent1 2 11 2 3 2 8" xfId="21039"/>
    <cellStyle name="40% - Accent1 2 11 2 3 2 9" xfId="40363"/>
    <cellStyle name="40% - Accent1 2 11 2 3 3" xfId="3699"/>
    <cellStyle name="40% - Accent1 2 11 2 3 3 2" xfId="9086"/>
    <cellStyle name="40% - Accent1 2 11 2 3 3 2 2" xfId="28644"/>
    <cellStyle name="40% - Accent1 2 11 2 3 3 2 3" xfId="46460"/>
    <cellStyle name="40% - Accent1 2 11 2 3 3 3" xfId="15205"/>
    <cellStyle name="40% - Accent1 2 11 2 3 3 3 2" xfId="34598"/>
    <cellStyle name="40% - Accent1 2 11 2 3 3 4" xfId="23415"/>
    <cellStyle name="40% - Accent1 2 11 2 3 3 5" xfId="41245"/>
    <cellStyle name="40% - Accent1 2 11 2 3 4" xfId="5114"/>
    <cellStyle name="40% - Accent1 2 11 2 3 4 2" xfId="10481"/>
    <cellStyle name="40% - Accent1 2 11 2 3 4 2 2" xfId="30039"/>
    <cellStyle name="40% - Accent1 2 11 2 3 4 2 3" xfId="47852"/>
    <cellStyle name="40% - Accent1 2 11 2 3 4 3" xfId="16604"/>
    <cellStyle name="40% - Accent1 2 11 2 3 4 3 2" xfId="35990"/>
    <cellStyle name="40% - Accent1 2 11 2 3 4 4" xfId="24807"/>
    <cellStyle name="40% - Accent1 2 11 2 3 4 5" xfId="42637"/>
    <cellStyle name="40% - Accent1 2 11 2 3 5" xfId="7452"/>
    <cellStyle name="40% - Accent1 2 11 2 3 5 2" xfId="27012"/>
    <cellStyle name="40% - Accent1 2 11 2 3 5 3" xfId="44836"/>
    <cellStyle name="40% - Accent1 2 11 2 3 6" xfId="13533"/>
    <cellStyle name="40% - Accent1 2 11 2 3 6 2" xfId="32966"/>
    <cellStyle name="40% - Accent1 2 11 2 3 7" xfId="18813"/>
    <cellStyle name="40% - Accent1 2 11 2 3 7 2" xfId="38137"/>
    <cellStyle name="40% - Accent1 2 11 2 3 8" xfId="21781"/>
    <cellStyle name="40% - Accent1 2 11 2 3 9" xfId="20297"/>
    <cellStyle name="40% - Accent1 2 11 2 4" xfId="1965"/>
    <cellStyle name="40% - Accent1 2 11 2 4 10" xfId="39927"/>
    <cellStyle name="40% - Accent1 2 11 2 4 2" xfId="2710"/>
    <cellStyle name="40% - Accent1 2 11 2 4 2 2" xfId="4732"/>
    <cellStyle name="40% - Accent1 2 11 2 4 2 2 2" xfId="10119"/>
    <cellStyle name="40% - Accent1 2 11 2 4 2 2 2 2" xfId="29677"/>
    <cellStyle name="40% - Accent1 2 11 2 4 2 2 2 3" xfId="47491"/>
    <cellStyle name="40% - Accent1 2 11 2 4 2 2 3" xfId="16238"/>
    <cellStyle name="40% - Accent1 2 11 2 4 2 2 3 2" xfId="35629"/>
    <cellStyle name="40% - Accent1 2 11 2 4 2 2 4" xfId="24446"/>
    <cellStyle name="40% - Accent1 2 11 2 4 2 2 5" xfId="42276"/>
    <cellStyle name="40% - Accent1 2 11 2 4 2 3" xfId="8505"/>
    <cellStyle name="40% - Accent1 2 11 2 4 2 3 2" xfId="28065"/>
    <cellStyle name="40% - Accent1 2 11 2 4 2 3 3" xfId="45884"/>
    <cellStyle name="40% - Accent1 2 11 2 4 2 4" xfId="14586"/>
    <cellStyle name="40% - Accent1 2 11 2 4 2 4 2" xfId="34014"/>
    <cellStyle name="40% - Accent1 2 11 2 4 2 5" xfId="19861"/>
    <cellStyle name="40% - Accent1 2 11 2 4 2 5 2" xfId="39185"/>
    <cellStyle name="40% - Accent1 2 11 2 4 2 6" xfId="22831"/>
    <cellStyle name="40% - Accent1 2 11 2 4 2 7" xfId="21345"/>
    <cellStyle name="40% - Accent1 2 11 2 4 2 8" xfId="40669"/>
    <cellStyle name="40% - Accent1 2 11 2 4 3" xfId="4002"/>
    <cellStyle name="40% - Accent1 2 11 2 4 3 2" xfId="9389"/>
    <cellStyle name="40% - Accent1 2 11 2 4 3 2 2" xfId="28947"/>
    <cellStyle name="40% - Accent1 2 11 2 4 3 2 3" xfId="46763"/>
    <cellStyle name="40% - Accent1 2 11 2 4 3 3" xfId="15508"/>
    <cellStyle name="40% - Accent1 2 11 2 4 3 3 2" xfId="34901"/>
    <cellStyle name="40% - Accent1 2 11 2 4 3 4" xfId="23718"/>
    <cellStyle name="40% - Accent1 2 11 2 4 3 5" xfId="41548"/>
    <cellStyle name="40% - Accent1 2 11 2 4 4" xfId="5548"/>
    <cellStyle name="40% - Accent1 2 11 2 4 4 2" xfId="10909"/>
    <cellStyle name="40% - Accent1 2 11 2 4 4 2 2" xfId="30467"/>
    <cellStyle name="40% - Accent1 2 11 2 4 4 2 3" xfId="48253"/>
    <cellStyle name="40% - Accent1 2 11 2 4 4 3" xfId="17032"/>
    <cellStyle name="40% - Accent1 2 11 2 4 4 3 2" xfId="36391"/>
    <cellStyle name="40% - Accent1 2 11 2 4 4 4" xfId="25208"/>
    <cellStyle name="40% - Accent1 2 11 2 4 4 5" xfId="43038"/>
    <cellStyle name="40% - Accent1 2 11 2 4 5" xfId="7760"/>
    <cellStyle name="40% - Accent1 2 11 2 4 5 2" xfId="27320"/>
    <cellStyle name="40% - Accent1 2 11 2 4 5 3" xfId="45142"/>
    <cellStyle name="40% - Accent1 2 11 2 4 6" xfId="13841"/>
    <cellStyle name="40% - Accent1 2 11 2 4 6 2" xfId="33272"/>
    <cellStyle name="40% - Accent1 2 11 2 4 7" xfId="19119"/>
    <cellStyle name="40% - Accent1 2 11 2 4 7 2" xfId="38443"/>
    <cellStyle name="40% - Accent1 2 11 2 4 8" xfId="22087"/>
    <cellStyle name="40% - Accent1 2 11 2 4 9" xfId="20603"/>
    <cellStyle name="40% - Accent1 2 11 2 5" xfId="2111"/>
    <cellStyle name="40% - Accent1 2 11 2 5 2" xfId="4147"/>
    <cellStyle name="40% - Accent1 2 11 2 5 2 2" xfId="9534"/>
    <cellStyle name="40% - Accent1 2 11 2 5 2 2 2" xfId="29092"/>
    <cellStyle name="40% - Accent1 2 11 2 5 2 2 3" xfId="46908"/>
    <cellStyle name="40% - Accent1 2 11 2 5 2 3" xfId="15653"/>
    <cellStyle name="40% - Accent1 2 11 2 5 2 3 2" xfId="35046"/>
    <cellStyle name="40% - Accent1 2 11 2 5 2 4" xfId="23863"/>
    <cellStyle name="40% - Accent1 2 11 2 5 2 5" xfId="41693"/>
    <cellStyle name="40% - Accent1 2 11 2 5 3" xfId="7906"/>
    <cellStyle name="40% - Accent1 2 11 2 5 3 2" xfId="27466"/>
    <cellStyle name="40% - Accent1 2 11 2 5 3 3" xfId="45287"/>
    <cellStyle name="40% - Accent1 2 11 2 5 4" xfId="13987"/>
    <cellStyle name="40% - Accent1 2 11 2 5 4 2" xfId="33417"/>
    <cellStyle name="40% - Accent1 2 11 2 5 5" xfId="19264"/>
    <cellStyle name="40% - Accent1 2 11 2 5 5 2" xfId="38588"/>
    <cellStyle name="40% - Accent1 2 11 2 5 6" xfId="22232"/>
    <cellStyle name="40% - Accent1 2 11 2 5 7" xfId="20748"/>
    <cellStyle name="40% - Accent1 2 11 2 5 8" xfId="40072"/>
    <cellStyle name="40% - Accent1 2 11 2 6" xfId="3139"/>
    <cellStyle name="40% - Accent1 2 11 2 6 2" xfId="8719"/>
    <cellStyle name="40% - Accent1 2 11 2 6 2 2" xfId="28279"/>
    <cellStyle name="40% - Accent1 2 11 2 6 2 3" xfId="46096"/>
    <cellStyle name="40% - Accent1 2 11 2 6 3" xfId="14810"/>
    <cellStyle name="40% - Accent1 2 11 2 6 3 2" xfId="34230"/>
    <cellStyle name="40% - Accent1 2 11 2 6 4" xfId="23047"/>
    <cellStyle name="40% - Accent1 2 11 2 6 5" xfId="40881"/>
    <cellStyle name="40% - Accent1 2 11 2 7" xfId="4907"/>
    <cellStyle name="40% - Accent1 2 11 2 7 2" xfId="10291"/>
    <cellStyle name="40% - Accent1 2 11 2 7 2 2" xfId="29849"/>
    <cellStyle name="40% - Accent1 2 11 2 7 2 3" xfId="47662"/>
    <cellStyle name="40% - Accent1 2 11 2 7 3" xfId="16413"/>
    <cellStyle name="40% - Accent1 2 11 2 7 3 2" xfId="35800"/>
    <cellStyle name="40% - Accent1 2 11 2 7 4" xfId="24617"/>
    <cellStyle name="40% - Accent1 2 11 2 7 5" xfId="42447"/>
    <cellStyle name="40% - Accent1 2 11 2 8" xfId="6234"/>
    <cellStyle name="40% - Accent1 2 11 2 8 2" xfId="11595"/>
    <cellStyle name="40% - Accent1 2 11 2 8 2 2" xfId="31153"/>
    <cellStyle name="40% - Accent1 2 11 2 8 2 3" xfId="48938"/>
    <cellStyle name="40% - Accent1 2 11 2 8 3" xfId="17718"/>
    <cellStyle name="40% - Accent1 2 11 2 8 3 2" xfId="37076"/>
    <cellStyle name="40% - Accent1 2 11 2 8 4" xfId="25893"/>
    <cellStyle name="40% - Accent1 2 11 2 8 5" xfId="43723"/>
    <cellStyle name="40% - Accent1 2 11 2 9" xfId="6638"/>
    <cellStyle name="40% - Accent1 2 11 2 9 2" xfId="11999"/>
    <cellStyle name="40% - Accent1 2 11 2 9 2 2" xfId="31557"/>
    <cellStyle name="40% - Accent1 2 11 2 9 2 3" xfId="49342"/>
    <cellStyle name="40% - Accent1 2 11 2 9 3" xfId="18122"/>
    <cellStyle name="40% - Accent1 2 11 2 9 3 2" xfId="37480"/>
    <cellStyle name="40% - Accent1 2 11 2 9 4" xfId="26297"/>
    <cellStyle name="40% - Accent1 2 11 2 9 5" xfId="44127"/>
    <cellStyle name="40% - Accent1 2 11 3" xfId="1446"/>
    <cellStyle name="40% - Accent1 2 11 3 10" xfId="12823"/>
    <cellStyle name="40% - Accent1 2 11 3 10 2" xfId="32379"/>
    <cellStyle name="40% - Accent1 2 11 3 10 3" xfId="50118"/>
    <cellStyle name="40% - Accent1 2 11 3 11" xfId="13325"/>
    <cellStyle name="40% - Accent1 2 11 3 11 2" xfId="32762"/>
    <cellStyle name="40% - Accent1 2 11 3 12" xfId="18607"/>
    <cellStyle name="40% - Accent1 2 11 3 12 2" xfId="37933"/>
    <cellStyle name="40% - Accent1 2 11 3 13" xfId="21577"/>
    <cellStyle name="40% - Accent1 2 11 3 14" xfId="20093"/>
    <cellStyle name="40% - Accent1 2 11 3 15" xfId="39417"/>
    <cellStyle name="40% - Accent1 2 11 3 2" xfId="1744"/>
    <cellStyle name="40% - Accent1 2 11 3 2 10" xfId="39708"/>
    <cellStyle name="40% - Accent1 2 11 3 2 2" xfId="2490"/>
    <cellStyle name="40% - Accent1 2 11 3 2 2 2" xfId="4513"/>
    <cellStyle name="40% - Accent1 2 11 3 2 2 2 2" xfId="9900"/>
    <cellStyle name="40% - Accent1 2 11 3 2 2 2 2 2" xfId="29458"/>
    <cellStyle name="40% - Accent1 2 11 3 2 2 2 2 3" xfId="47273"/>
    <cellStyle name="40% - Accent1 2 11 3 2 2 2 3" xfId="16019"/>
    <cellStyle name="40% - Accent1 2 11 3 2 2 2 3 2" xfId="35411"/>
    <cellStyle name="40% - Accent1 2 11 3 2 2 2 4" xfId="24228"/>
    <cellStyle name="40% - Accent1 2 11 3 2 2 2 5" xfId="42058"/>
    <cellStyle name="40% - Accent1 2 11 3 2 2 3" xfId="8285"/>
    <cellStyle name="40% - Accent1 2 11 3 2 2 3 2" xfId="27845"/>
    <cellStyle name="40% - Accent1 2 11 3 2 2 3 3" xfId="45665"/>
    <cellStyle name="40% - Accent1 2 11 3 2 2 4" xfId="14366"/>
    <cellStyle name="40% - Accent1 2 11 3 2 2 4 2" xfId="33795"/>
    <cellStyle name="40% - Accent1 2 11 3 2 2 5" xfId="19642"/>
    <cellStyle name="40% - Accent1 2 11 3 2 2 5 2" xfId="38966"/>
    <cellStyle name="40% - Accent1 2 11 3 2 2 6" xfId="22611"/>
    <cellStyle name="40% - Accent1 2 11 3 2 2 7" xfId="21126"/>
    <cellStyle name="40% - Accent1 2 11 3 2 2 8" xfId="40450"/>
    <cellStyle name="40% - Accent1 2 11 3 2 3" xfId="3784"/>
    <cellStyle name="40% - Accent1 2 11 3 2 3 2" xfId="9171"/>
    <cellStyle name="40% - Accent1 2 11 3 2 3 2 2" xfId="28729"/>
    <cellStyle name="40% - Accent1 2 11 3 2 3 2 3" xfId="46545"/>
    <cellStyle name="40% - Accent1 2 11 3 2 3 3" xfId="15290"/>
    <cellStyle name="40% - Accent1 2 11 3 2 3 3 2" xfId="34683"/>
    <cellStyle name="40% - Accent1 2 11 3 2 3 4" xfId="23500"/>
    <cellStyle name="40% - Accent1 2 11 3 2 3 5" xfId="41330"/>
    <cellStyle name="40% - Accent1 2 11 3 2 4" xfId="5892"/>
    <cellStyle name="40% - Accent1 2 11 3 2 4 2" xfId="11253"/>
    <cellStyle name="40% - Accent1 2 11 3 2 4 2 2" xfId="30811"/>
    <cellStyle name="40% - Accent1 2 11 3 2 4 2 3" xfId="48597"/>
    <cellStyle name="40% - Accent1 2 11 3 2 4 3" xfId="17376"/>
    <cellStyle name="40% - Accent1 2 11 3 2 4 3 2" xfId="36735"/>
    <cellStyle name="40% - Accent1 2 11 3 2 4 4" xfId="25552"/>
    <cellStyle name="40% - Accent1 2 11 3 2 4 5" xfId="43382"/>
    <cellStyle name="40% - Accent1 2 11 3 2 5" xfId="7539"/>
    <cellStyle name="40% - Accent1 2 11 3 2 5 2" xfId="27099"/>
    <cellStyle name="40% - Accent1 2 11 3 2 5 3" xfId="44923"/>
    <cellStyle name="40% - Accent1 2 11 3 2 6" xfId="13620"/>
    <cellStyle name="40% - Accent1 2 11 3 2 6 2" xfId="33053"/>
    <cellStyle name="40% - Accent1 2 11 3 2 7" xfId="18900"/>
    <cellStyle name="40% - Accent1 2 11 3 2 7 2" xfId="38224"/>
    <cellStyle name="40% - Accent1 2 11 3 2 8" xfId="21868"/>
    <cellStyle name="40% - Accent1 2 11 3 2 9" xfId="20384"/>
    <cellStyle name="40% - Accent1 2 11 3 3" xfId="2198"/>
    <cellStyle name="40% - Accent1 2 11 3 3 2" xfId="4234"/>
    <cellStyle name="40% - Accent1 2 11 3 3 2 2" xfId="9621"/>
    <cellStyle name="40% - Accent1 2 11 3 3 2 2 2" xfId="29179"/>
    <cellStyle name="40% - Accent1 2 11 3 3 2 2 3" xfId="46995"/>
    <cellStyle name="40% - Accent1 2 11 3 3 2 3" xfId="15740"/>
    <cellStyle name="40% - Accent1 2 11 3 3 2 3 2" xfId="35133"/>
    <cellStyle name="40% - Accent1 2 11 3 3 2 4" xfId="23950"/>
    <cellStyle name="40% - Accent1 2 11 3 3 2 5" xfId="41780"/>
    <cellStyle name="40% - Accent1 2 11 3 3 3" xfId="7993"/>
    <cellStyle name="40% - Accent1 2 11 3 3 3 2" xfId="27553"/>
    <cellStyle name="40% - Accent1 2 11 3 3 3 3" xfId="45374"/>
    <cellStyle name="40% - Accent1 2 11 3 3 4" xfId="14074"/>
    <cellStyle name="40% - Accent1 2 11 3 3 4 2" xfId="33504"/>
    <cellStyle name="40% - Accent1 2 11 3 3 5" xfId="19351"/>
    <cellStyle name="40% - Accent1 2 11 3 3 5 2" xfId="38675"/>
    <cellStyle name="40% - Accent1 2 11 3 3 6" xfId="22319"/>
    <cellStyle name="40% - Accent1 2 11 3 3 7" xfId="20835"/>
    <cellStyle name="40% - Accent1 2 11 3 3 8" xfId="40159"/>
    <cellStyle name="40% - Accent1 2 11 3 4" xfId="3372"/>
    <cellStyle name="40% - Accent1 2 11 3 4 2" xfId="8864"/>
    <cellStyle name="40% - Accent1 2 11 3 4 2 2" xfId="28424"/>
    <cellStyle name="40% - Accent1 2 11 3 4 2 3" xfId="46241"/>
    <cellStyle name="40% - Accent1 2 11 3 4 3" xfId="14966"/>
    <cellStyle name="40% - Accent1 2 11 3 4 3 2" xfId="34379"/>
    <cellStyle name="40% - Accent1 2 11 3 4 4" xfId="23196"/>
    <cellStyle name="40% - Accent1 2 11 3 4 5" xfId="41026"/>
    <cellStyle name="40% - Accent1 2 11 3 5" xfId="5283"/>
    <cellStyle name="40% - Accent1 2 11 3 5 2" xfId="10649"/>
    <cellStyle name="40% - Accent1 2 11 3 5 2 2" xfId="30207"/>
    <cellStyle name="40% - Accent1 2 11 3 5 2 3" xfId="48006"/>
    <cellStyle name="40% - Accent1 2 11 3 5 3" xfId="16772"/>
    <cellStyle name="40% - Accent1 2 11 3 5 3 2" xfId="36144"/>
    <cellStyle name="40% - Accent1 2 11 3 5 4" xfId="24961"/>
    <cellStyle name="40% - Accent1 2 11 3 5 5" xfId="42791"/>
    <cellStyle name="40% - Accent1 2 11 3 6" xfId="6379"/>
    <cellStyle name="40% - Accent1 2 11 3 6 2" xfId="11740"/>
    <cellStyle name="40% - Accent1 2 11 3 6 2 2" xfId="31298"/>
    <cellStyle name="40% - Accent1 2 11 3 6 2 3" xfId="49083"/>
    <cellStyle name="40% - Accent1 2 11 3 6 3" xfId="17863"/>
    <cellStyle name="40% - Accent1 2 11 3 6 3 2" xfId="37221"/>
    <cellStyle name="40% - Accent1 2 11 3 6 4" xfId="26038"/>
    <cellStyle name="40% - Accent1 2 11 3 6 5" xfId="43868"/>
    <cellStyle name="40% - Accent1 2 11 3 7" xfId="6783"/>
    <cellStyle name="40% - Accent1 2 11 3 7 2" xfId="12144"/>
    <cellStyle name="40% - Accent1 2 11 3 7 2 2" xfId="31702"/>
    <cellStyle name="40% - Accent1 2 11 3 7 2 3" xfId="49487"/>
    <cellStyle name="40% - Accent1 2 11 3 7 3" xfId="18267"/>
    <cellStyle name="40% - Accent1 2 11 3 7 3 2" xfId="37625"/>
    <cellStyle name="40% - Accent1 2 11 3 7 4" xfId="26442"/>
    <cellStyle name="40% - Accent1 2 11 3 7 5" xfId="44272"/>
    <cellStyle name="40% - Accent1 2 11 3 8" xfId="7247"/>
    <cellStyle name="40% - Accent1 2 11 3 8 2" xfId="26807"/>
    <cellStyle name="40% - Accent1 2 11 3 8 3" xfId="44632"/>
    <cellStyle name="40% - Accent1 2 11 3 9" xfId="12467"/>
    <cellStyle name="40% - Accent1 2 11 3 9 2" xfId="32024"/>
    <cellStyle name="40% - Accent1 2 11 3 9 3" xfId="49808"/>
    <cellStyle name="40% - Accent1 2 11 4" xfId="1599"/>
    <cellStyle name="40% - Accent1 2 11 4 10" xfId="39563"/>
    <cellStyle name="40% - Accent1 2 11 4 2" xfId="2345"/>
    <cellStyle name="40% - Accent1 2 11 4 2 2" xfId="4368"/>
    <cellStyle name="40% - Accent1 2 11 4 2 2 2" xfId="9755"/>
    <cellStyle name="40% - Accent1 2 11 4 2 2 2 2" xfId="29313"/>
    <cellStyle name="40% - Accent1 2 11 4 2 2 2 3" xfId="47128"/>
    <cellStyle name="40% - Accent1 2 11 4 2 2 3" xfId="15874"/>
    <cellStyle name="40% - Accent1 2 11 4 2 2 3 2" xfId="35266"/>
    <cellStyle name="40% - Accent1 2 11 4 2 2 4" xfId="24083"/>
    <cellStyle name="40% - Accent1 2 11 4 2 2 5" xfId="41913"/>
    <cellStyle name="40% - Accent1 2 11 4 2 3" xfId="5680"/>
    <cellStyle name="40% - Accent1 2 11 4 2 3 2" xfId="11041"/>
    <cellStyle name="40% - Accent1 2 11 4 2 3 2 2" xfId="30599"/>
    <cellStyle name="40% - Accent1 2 11 4 2 3 2 3" xfId="48385"/>
    <cellStyle name="40% - Accent1 2 11 4 2 3 3" xfId="17164"/>
    <cellStyle name="40% - Accent1 2 11 4 2 3 3 2" xfId="36523"/>
    <cellStyle name="40% - Accent1 2 11 4 2 3 4" xfId="25340"/>
    <cellStyle name="40% - Accent1 2 11 4 2 3 5" xfId="43170"/>
    <cellStyle name="40% - Accent1 2 11 4 2 4" xfId="8140"/>
    <cellStyle name="40% - Accent1 2 11 4 2 4 2" xfId="27700"/>
    <cellStyle name="40% - Accent1 2 11 4 2 4 3" xfId="45520"/>
    <cellStyle name="40% - Accent1 2 11 4 2 5" xfId="14221"/>
    <cellStyle name="40% - Accent1 2 11 4 2 5 2" xfId="33650"/>
    <cellStyle name="40% - Accent1 2 11 4 2 6" xfId="19497"/>
    <cellStyle name="40% - Accent1 2 11 4 2 6 2" xfId="38821"/>
    <cellStyle name="40% - Accent1 2 11 4 2 7" xfId="22466"/>
    <cellStyle name="40% - Accent1 2 11 4 2 8" xfId="20981"/>
    <cellStyle name="40% - Accent1 2 11 4 2 9" xfId="40305"/>
    <cellStyle name="40% - Accent1 2 11 4 3" xfId="3641"/>
    <cellStyle name="40% - Accent1 2 11 4 3 2" xfId="9028"/>
    <cellStyle name="40% - Accent1 2 11 4 3 2 2" xfId="28586"/>
    <cellStyle name="40% - Accent1 2 11 4 3 2 3" xfId="46402"/>
    <cellStyle name="40% - Accent1 2 11 4 3 3" xfId="15147"/>
    <cellStyle name="40% - Accent1 2 11 4 3 3 2" xfId="34540"/>
    <cellStyle name="40% - Accent1 2 11 4 3 4" xfId="23357"/>
    <cellStyle name="40% - Accent1 2 11 4 3 5" xfId="41187"/>
    <cellStyle name="40% - Accent1 2 11 4 4" xfId="5056"/>
    <cellStyle name="40% - Accent1 2 11 4 4 2" xfId="10423"/>
    <cellStyle name="40% - Accent1 2 11 4 4 2 2" xfId="29981"/>
    <cellStyle name="40% - Accent1 2 11 4 4 2 3" xfId="47794"/>
    <cellStyle name="40% - Accent1 2 11 4 4 3" xfId="16546"/>
    <cellStyle name="40% - Accent1 2 11 4 4 3 2" xfId="35932"/>
    <cellStyle name="40% - Accent1 2 11 4 4 4" xfId="24749"/>
    <cellStyle name="40% - Accent1 2 11 4 4 5" xfId="42579"/>
    <cellStyle name="40% - Accent1 2 11 4 5" xfId="7394"/>
    <cellStyle name="40% - Accent1 2 11 4 5 2" xfId="26954"/>
    <cellStyle name="40% - Accent1 2 11 4 5 3" xfId="44778"/>
    <cellStyle name="40% - Accent1 2 11 4 6" xfId="13475"/>
    <cellStyle name="40% - Accent1 2 11 4 6 2" xfId="32908"/>
    <cellStyle name="40% - Accent1 2 11 4 7" xfId="18755"/>
    <cellStyle name="40% - Accent1 2 11 4 7 2" xfId="38079"/>
    <cellStyle name="40% - Accent1 2 11 4 8" xfId="21723"/>
    <cellStyle name="40% - Accent1 2 11 4 9" xfId="20239"/>
    <cellStyle name="40% - Accent1 2 11 5" xfId="1906"/>
    <cellStyle name="40% - Accent1 2 11 5 10" xfId="39869"/>
    <cellStyle name="40% - Accent1 2 11 5 2" xfId="2652"/>
    <cellStyle name="40% - Accent1 2 11 5 2 2" xfId="4674"/>
    <cellStyle name="40% - Accent1 2 11 5 2 2 2" xfId="10061"/>
    <cellStyle name="40% - Accent1 2 11 5 2 2 2 2" xfId="29619"/>
    <cellStyle name="40% - Accent1 2 11 5 2 2 2 3" xfId="47433"/>
    <cellStyle name="40% - Accent1 2 11 5 2 2 3" xfId="16180"/>
    <cellStyle name="40% - Accent1 2 11 5 2 2 3 2" xfId="35571"/>
    <cellStyle name="40% - Accent1 2 11 5 2 2 4" xfId="24388"/>
    <cellStyle name="40% - Accent1 2 11 5 2 2 5" xfId="42218"/>
    <cellStyle name="40% - Accent1 2 11 5 2 3" xfId="8447"/>
    <cellStyle name="40% - Accent1 2 11 5 2 3 2" xfId="28007"/>
    <cellStyle name="40% - Accent1 2 11 5 2 3 3" xfId="45826"/>
    <cellStyle name="40% - Accent1 2 11 5 2 4" xfId="14528"/>
    <cellStyle name="40% - Accent1 2 11 5 2 4 2" xfId="33956"/>
    <cellStyle name="40% - Accent1 2 11 5 2 5" xfId="19803"/>
    <cellStyle name="40% - Accent1 2 11 5 2 5 2" xfId="39127"/>
    <cellStyle name="40% - Accent1 2 11 5 2 6" xfId="22773"/>
    <cellStyle name="40% - Accent1 2 11 5 2 7" xfId="21287"/>
    <cellStyle name="40% - Accent1 2 11 5 2 8" xfId="40611"/>
    <cellStyle name="40% - Accent1 2 11 5 3" xfId="3944"/>
    <cellStyle name="40% - Accent1 2 11 5 3 2" xfId="9331"/>
    <cellStyle name="40% - Accent1 2 11 5 3 2 2" xfId="28889"/>
    <cellStyle name="40% - Accent1 2 11 5 3 2 3" xfId="46705"/>
    <cellStyle name="40% - Accent1 2 11 5 3 3" xfId="15450"/>
    <cellStyle name="40% - Accent1 2 11 5 3 3 2" xfId="34843"/>
    <cellStyle name="40% - Accent1 2 11 5 3 4" xfId="23660"/>
    <cellStyle name="40% - Accent1 2 11 5 3 5" xfId="41490"/>
    <cellStyle name="40% - Accent1 2 11 5 4" xfId="5490"/>
    <cellStyle name="40% - Accent1 2 11 5 4 2" xfId="10851"/>
    <cellStyle name="40% - Accent1 2 11 5 4 2 2" xfId="30409"/>
    <cellStyle name="40% - Accent1 2 11 5 4 2 3" xfId="48195"/>
    <cellStyle name="40% - Accent1 2 11 5 4 3" xfId="16974"/>
    <cellStyle name="40% - Accent1 2 11 5 4 3 2" xfId="36333"/>
    <cellStyle name="40% - Accent1 2 11 5 4 4" xfId="25150"/>
    <cellStyle name="40% - Accent1 2 11 5 4 5" xfId="42980"/>
    <cellStyle name="40% - Accent1 2 11 5 5" xfId="7701"/>
    <cellStyle name="40% - Accent1 2 11 5 5 2" xfId="27261"/>
    <cellStyle name="40% - Accent1 2 11 5 5 3" xfId="45084"/>
    <cellStyle name="40% - Accent1 2 11 5 6" xfId="13782"/>
    <cellStyle name="40% - Accent1 2 11 5 6 2" xfId="33214"/>
    <cellStyle name="40% - Accent1 2 11 5 7" xfId="19061"/>
    <cellStyle name="40% - Accent1 2 11 5 7 2" xfId="38385"/>
    <cellStyle name="40% - Accent1 2 11 5 8" xfId="22029"/>
    <cellStyle name="40% - Accent1 2 11 5 9" xfId="20545"/>
    <cellStyle name="40% - Accent1 2 11 6" xfId="2053"/>
    <cellStyle name="40% - Accent1 2 11 6 2" xfId="4089"/>
    <cellStyle name="40% - Accent1 2 11 6 2 2" xfId="9476"/>
    <cellStyle name="40% - Accent1 2 11 6 2 2 2" xfId="29034"/>
    <cellStyle name="40% - Accent1 2 11 6 2 2 3" xfId="46850"/>
    <cellStyle name="40% - Accent1 2 11 6 2 3" xfId="15595"/>
    <cellStyle name="40% - Accent1 2 11 6 2 3 2" xfId="34988"/>
    <cellStyle name="40% - Accent1 2 11 6 2 4" xfId="23805"/>
    <cellStyle name="40% - Accent1 2 11 6 2 5" xfId="41635"/>
    <cellStyle name="40% - Accent1 2 11 6 3" xfId="7848"/>
    <cellStyle name="40% - Accent1 2 11 6 3 2" xfId="27408"/>
    <cellStyle name="40% - Accent1 2 11 6 3 3" xfId="45229"/>
    <cellStyle name="40% - Accent1 2 11 6 4" xfId="13929"/>
    <cellStyle name="40% - Accent1 2 11 6 4 2" xfId="33359"/>
    <cellStyle name="40% - Accent1 2 11 6 5" xfId="19206"/>
    <cellStyle name="40% - Accent1 2 11 6 5 2" xfId="38530"/>
    <cellStyle name="40% - Accent1 2 11 6 6" xfId="22174"/>
    <cellStyle name="40% - Accent1 2 11 6 7" xfId="20690"/>
    <cellStyle name="40% - Accent1 2 11 6 8" xfId="40014"/>
    <cellStyle name="40% - Accent1 2 11 7" xfId="3081"/>
    <cellStyle name="40% - Accent1 2 11 7 2" xfId="8661"/>
    <cellStyle name="40% - Accent1 2 11 7 2 2" xfId="28221"/>
    <cellStyle name="40% - Accent1 2 11 7 2 3" xfId="46038"/>
    <cellStyle name="40% - Accent1 2 11 7 3" xfId="14752"/>
    <cellStyle name="40% - Accent1 2 11 7 3 2" xfId="34172"/>
    <cellStyle name="40% - Accent1 2 11 7 4" xfId="22989"/>
    <cellStyle name="40% - Accent1 2 11 7 5" xfId="40823"/>
    <cellStyle name="40% - Accent1 2 11 8" xfId="4847"/>
    <cellStyle name="40% - Accent1 2 11 8 2" xfId="10231"/>
    <cellStyle name="40% - Accent1 2 11 8 2 2" xfId="29789"/>
    <cellStyle name="40% - Accent1 2 11 8 2 3" xfId="47603"/>
    <cellStyle name="40% - Accent1 2 11 8 3" xfId="16353"/>
    <cellStyle name="40% - Accent1 2 11 8 3 2" xfId="35741"/>
    <cellStyle name="40% - Accent1 2 11 8 4" xfId="24558"/>
    <cellStyle name="40% - Accent1 2 11 8 5" xfId="42388"/>
    <cellStyle name="40% - Accent1 2 11 9" xfId="6176"/>
    <cellStyle name="40% - Accent1 2 11 9 2" xfId="11537"/>
    <cellStyle name="40% - Accent1 2 11 9 2 2" xfId="31095"/>
    <cellStyle name="40% - Accent1 2 11 9 2 3" xfId="48880"/>
    <cellStyle name="40% - Accent1 2 11 9 3" xfId="17660"/>
    <cellStyle name="40% - Accent1 2 11 9 3 2" xfId="37018"/>
    <cellStyle name="40% - Accent1 2 11 9 4" xfId="25835"/>
    <cellStyle name="40% - Accent1 2 11 9 5" xfId="43665"/>
    <cellStyle name="40% - Accent1 2 12" xfId="1292"/>
    <cellStyle name="40% - Accent1 2 12 10" xfId="7187"/>
    <cellStyle name="40% - Accent1 2 12 10 2" xfId="26747"/>
    <cellStyle name="40% - Accent1 2 12 10 3" xfId="44572"/>
    <cellStyle name="40% - Accent1 2 12 11" xfId="12395"/>
    <cellStyle name="40% - Accent1 2 12 11 2" xfId="31953"/>
    <cellStyle name="40% - Accent1 2 12 11 3" xfId="49737"/>
    <cellStyle name="40% - Accent1 2 12 12" xfId="12750"/>
    <cellStyle name="40% - Accent1 2 12 12 2" xfId="32306"/>
    <cellStyle name="40% - Accent1 2 12 12 3" xfId="50047"/>
    <cellStyle name="40% - Accent1 2 12 13" xfId="13203"/>
    <cellStyle name="40% - Accent1 2 12 13 2" xfId="32702"/>
    <cellStyle name="40% - Accent1 2 12 14" xfId="18515"/>
    <cellStyle name="40% - Accent1 2 12 14 2" xfId="37873"/>
    <cellStyle name="40% - Accent1 2 12 15" xfId="21517"/>
    <cellStyle name="40% - Accent1 2 12 16" xfId="20033"/>
    <cellStyle name="40% - Accent1 2 12 17" xfId="39357"/>
    <cellStyle name="40% - Accent1 2 12 2" xfId="1537"/>
    <cellStyle name="40% - Accent1 2 12 2 10" xfId="12908"/>
    <cellStyle name="40% - Accent1 2 12 2 10 2" xfId="32464"/>
    <cellStyle name="40% - Accent1 2 12 2 10 3" xfId="50203"/>
    <cellStyle name="40% - Accent1 2 12 2 11" xfId="13414"/>
    <cellStyle name="40% - Accent1 2 12 2 11 2" xfId="32847"/>
    <cellStyle name="40% - Accent1 2 12 2 12" xfId="18694"/>
    <cellStyle name="40% - Accent1 2 12 2 12 2" xfId="38018"/>
    <cellStyle name="40% - Accent1 2 12 2 13" xfId="21662"/>
    <cellStyle name="40% - Accent1 2 12 2 14" xfId="20178"/>
    <cellStyle name="40% - Accent1 2 12 2 15" xfId="39502"/>
    <cellStyle name="40% - Accent1 2 12 2 2" xfId="1830"/>
    <cellStyle name="40% - Accent1 2 12 2 2 10" xfId="39793"/>
    <cellStyle name="40% - Accent1 2 12 2 2 2" xfId="2576"/>
    <cellStyle name="40% - Accent1 2 12 2 2 2 2" xfId="4599"/>
    <cellStyle name="40% - Accent1 2 12 2 2 2 2 2" xfId="9986"/>
    <cellStyle name="40% - Accent1 2 12 2 2 2 2 2 2" xfId="29544"/>
    <cellStyle name="40% - Accent1 2 12 2 2 2 2 2 3" xfId="47358"/>
    <cellStyle name="40% - Accent1 2 12 2 2 2 2 3" xfId="16105"/>
    <cellStyle name="40% - Accent1 2 12 2 2 2 2 3 2" xfId="35496"/>
    <cellStyle name="40% - Accent1 2 12 2 2 2 2 4" xfId="24313"/>
    <cellStyle name="40% - Accent1 2 12 2 2 2 2 5" xfId="42143"/>
    <cellStyle name="40% - Accent1 2 12 2 2 2 3" xfId="8371"/>
    <cellStyle name="40% - Accent1 2 12 2 2 2 3 2" xfId="27931"/>
    <cellStyle name="40% - Accent1 2 12 2 2 2 3 3" xfId="45750"/>
    <cellStyle name="40% - Accent1 2 12 2 2 2 4" xfId="14452"/>
    <cellStyle name="40% - Accent1 2 12 2 2 2 4 2" xfId="33880"/>
    <cellStyle name="40% - Accent1 2 12 2 2 2 5" xfId="19727"/>
    <cellStyle name="40% - Accent1 2 12 2 2 2 5 2" xfId="39051"/>
    <cellStyle name="40% - Accent1 2 12 2 2 2 6" xfId="22697"/>
    <cellStyle name="40% - Accent1 2 12 2 2 2 7" xfId="21211"/>
    <cellStyle name="40% - Accent1 2 12 2 2 2 8" xfId="40535"/>
    <cellStyle name="40% - Accent1 2 12 2 2 3" xfId="3869"/>
    <cellStyle name="40% - Accent1 2 12 2 2 3 2" xfId="9256"/>
    <cellStyle name="40% - Accent1 2 12 2 2 3 2 2" xfId="28814"/>
    <cellStyle name="40% - Accent1 2 12 2 2 3 2 3" xfId="46630"/>
    <cellStyle name="40% - Accent1 2 12 2 2 3 3" xfId="15375"/>
    <cellStyle name="40% - Accent1 2 12 2 2 3 3 2" xfId="34768"/>
    <cellStyle name="40% - Accent1 2 12 2 2 3 4" xfId="23585"/>
    <cellStyle name="40% - Accent1 2 12 2 2 3 5" xfId="41415"/>
    <cellStyle name="40% - Accent1 2 12 2 2 4" xfId="5977"/>
    <cellStyle name="40% - Accent1 2 12 2 2 4 2" xfId="11338"/>
    <cellStyle name="40% - Accent1 2 12 2 2 4 2 2" xfId="30896"/>
    <cellStyle name="40% - Accent1 2 12 2 2 4 2 3" xfId="48682"/>
    <cellStyle name="40% - Accent1 2 12 2 2 4 3" xfId="17461"/>
    <cellStyle name="40% - Accent1 2 12 2 2 4 3 2" xfId="36820"/>
    <cellStyle name="40% - Accent1 2 12 2 2 4 4" xfId="25637"/>
    <cellStyle name="40% - Accent1 2 12 2 2 4 5" xfId="43467"/>
    <cellStyle name="40% - Accent1 2 12 2 2 5" xfId="7625"/>
    <cellStyle name="40% - Accent1 2 12 2 2 5 2" xfId="27185"/>
    <cellStyle name="40% - Accent1 2 12 2 2 5 3" xfId="45008"/>
    <cellStyle name="40% - Accent1 2 12 2 2 6" xfId="13706"/>
    <cellStyle name="40% - Accent1 2 12 2 2 6 2" xfId="33138"/>
    <cellStyle name="40% - Accent1 2 12 2 2 7" xfId="18985"/>
    <cellStyle name="40% - Accent1 2 12 2 2 7 2" xfId="38309"/>
    <cellStyle name="40% - Accent1 2 12 2 2 8" xfId="21953"/>
    <cellStyle name="40% - Accent1 2 12 2 2 9" xfId="20469"/>
    <cellStyle name="40% - Accent1 2 12 2 3" xfId="2284"/>
    <cellStyle name="40% - Accent1 2 12 2 3 2" xfId="4320"/>
    <cellStyle name="40% - Accent1 2 12 2 3 2 2" xfId="9707"/>
    <cellStyle name="40% - Accent1 2 12 2 3 2 2 2" xfId="29265"/>
    <cellStyle name="40% - Accent1 2 12 2 3 2 2 3" xfId="47080"/>
    <cellStyle name="40% - Accent1 2 12 2 3 2 3" xfId="15826"/>
    <cellStyle name="40% - Accent1 2 12 2 3 2 3 2" xfId="35218"/>
    <cellStyle name="40% - Accent1 2 12 2 3 2 4" xfId="24035"/>
    <cellStyle name="40% - Accent1 2 12 2 3 2 5" xfId="41865"/>
    <cellStyle name="40% - Accent1 2 12 2 3 3" xfId="8079"/>
    <cellStyle name="40% - Accent1 2 12 2 3 3 2" xfId="27639"/>
    <cellStyle name="40% - Accent1 2 12 2 3 3 3" xfId="45459"/>
    <cellStyle name="40% - Accent1 2 12 2 3 4" xfId="14160"/>
    <cellStyle name="40% - Accent1 2 12 2 3 4 2" xfId="33589"/>
    <cellStyle name="40% - Accent1 2 12 2 3 5" xfId="19436"/>
    <cellStyle name="40% - Accent1 2 12 2 3 5 2" xfId="38760"/>
    <cellStyle name="40% - Accent1 2 12 2 3 6" xfId="22405"/>
    <cellStyle name="40% - Accent1 2 12 2 3 7" xfId="20920"/>
    <cellStyle name="40% - Accent1 2 12 2 3 8" xfId="40244"/>
    <cellStyle name="40% - Accent1 2 12 2 4" xfId="3457"/>
    <cellStyle name="40% - Accent1 2 12 2 4 2" xfId="8949"/>
    <cellStyle name="40% - Accent1 2 12 2 4 2 2" xfId="28509"/>
    <cellStyle name="40% - Accent1 2 12 2 4 2 3" xfId="46326"/>
    <cellStyle name="40% - Accent1 2 12 2 4 3" xfId="15051"/>
    <cellStyle name="40% - Accent1 2 12 2 4 3 2" xfId="34464"/>
    <cellStyle name="40% - Accent1 2 12 2 4 4" xfId="23281"/>
    <cellStyle name="40% - Accent1 2 12 2 4 5" xfId="41111"/>
    <cellStyle name="40% - Accent1 2 12 2 5" xfId="5368"/>
    <cellStyle name="40% - Accent1 2 12 2 5 2" xfId="10734"/>
    <cellStyle name="40% - Accent1 2 12 2 5 2 2" xfId="30292"/>
    <cellStyle name="40% - Accent1 2 12 2 5 2 3" xfId="48091"/>
    <cellStyle name="40% - Accent1 2 12 2 5 3" xfId="16857"/>
    <cellStyle name="40% - Accent1 2 12 2 5 3 2" xfId="36229"/>
    <cellStyle name="40% - Accent1 2 12 2 5 4" xfId="25046"/>
    <cellStyle name="40% - Accent1 2 12 2 5 5" xfId="42876"/>
    <cellStyle name="40% - Accent1 2 12 2 6" xfId="6464"/>
    <cellStyle name="40% - Accent1 2 12 2 6 2" xfId="11825"/>
    <cellStyle name="40% - Accent1 2 12 2 6 2 2" xfId="31383"/>
    <cellStyle name="40% - Accent1 2 12 2 6 2 3" xfId="49168"/>
    <cellStyle name="40% - Accent1 2 12 2 6 3" xfId="17948"/>
    <cellStyle name="40% - Accent1 2 12 2 6 3 2" xfId="37306"/>
    <cellStyle name="40% - Accent1 2 12 2 6 4" xfId="26123"/>
    <cellStyle name="40% - Accent1 2 12 2 6 5" xfId="43953"/>
    <cellStyle name="40% - Accent1 2 12 2 7" xfId="6868"/>
    <cellStyle name="40% - Accent1 2 12 2 7 2" xfId="12229"/>
    <cellStyle name="40% - Accent1 2 12 2 7 2 2" xfId="31787"/>
    <cellStyle name="40% - Accent1 2 12 2 7 2 3" xfId="49572"/>
    <cellStyle name="40% - Accent1 2 12 2 7 3" xfId="18352"/>
    <cellStyle name="40% - Accent1 2 12 2 7 3 2" xfId="37710"/>
    <cellStyle name="40% - Accent1 2 12 2 7 4" xfId="26527"/>
    <cellStyle name="40% - Accent1 2 12 2 7 5" xfId="44357"/>
    <cellStyle name="40% - Accent1 2 12 2 8" xfId="7333"/>
    <cellStyle name="40% - Accent1 2 12 2 8 2" xfId="26893"/>
    <cellStyle name="40% - Accent1 2 12 2 8 3" xfId="44717"/>
    <cellStyle name="40% - Accent1 2 12 2 9" xfId="12552"/>
    <cellStyle name="40% - Accent1 2 12 2 9 2" xfId="32109"/>
    <cellStyle name="40% - Accent1 2 12 2 9 3" xfId="49893"/>
    <cellStyle name="40% - Accent1 2 12 3" xfId="1684"/>
    <cellStyle name="40% - Accent1 2 12 3 10" xfId="39648"/>
    <cellStyle name="40% - Accent1 2 12 3 2" xfId="2430"/>
    <cellStyle name="40% - Accent1 2 12 3 2 2" xfId="4453"/>
    <cellStyle name="40% - Accent1 2 12 3 2 2 2" xfId="9840"/>
    <cellStyle name="40% - Accent1 2 12 3 2 2 2 2" xfId="29398"/>
    <cellStyle name="40% - Accent1 2 12 3 2 2 2 3" xfId="47213"/>
    <cellStyle name="40% - Accent1 2 12 3 2 2 3" xfId="15959"/>
    <cellStyle name="40% - Accent1 2 12 3 2 2 3 2" xfId="35351"/>
    <cellStyle name="40% - Accent1 2 12 3 2 2 4" xfId="24168"/>
    <cellStyle name="40% - Accent1 2 12 3 2 2 5" xfId="41998"/>
    <cellStyle name="40% - Accent1 2 12 3 2 3" xfId="5765"/>
    <cellStyle name="40% - Accent1 2 12 3 2 3 2" xfId="11126"/>
    <cellStyle name="40% - Accent1 2 12 3 2 3 2 2" xfId="30684"/>
    <cellStyle name="40% - Accent1 2 12 3 2 3 2 3" xfId="48470"/>
    <cellStyle name="40% - Accent1 2 12 3 2 3 3" xfId="17249"/>
    <cellStyle name="40% - Accent1 2 12 3 2 3 3 2" xfId="36608"/>
    <cellStyle name="40% - Accent1 2 12 3 2 3 4" xfId="25425"/>
    <cellStyle name="40% - Accent1 2 12 3 2 3 5" xfId="43255"/>
    <cellStyle name="40% - Accent1 2 12 3 2 4" xfId="8225"/>
    <cellStyle name="40% - Accent1 2 12 3 2 4 2" xfId="27785"/>
    <cellStyle name="40% - Accent1 2 12 3 2 4 3" xfId="45605"/>
    <cellStyle name="40% - Accent1 2 12 3 2 5" xfId="14306"/>
    <cellStyle name="40% - Accent1 2 12 3 2 5 2" xfId="33735"/>
    <cellStyle name="40% - Accent1 2 12 3 2 6" xfId="19582"/>
    <cellStyle name="40% - Accent1 2 12 3 2 6 2" xfId="38906"/>
    <cellStyle name="40% - Accent1 2 12 3 2 7" xfId="22551"/>
    <cellStyle name="40% - Accent1 2 12 3 2 8" xfId="21066"/>
    <cellStyle name="40% - Accent1 2 12 3 2 9" xfId="40390"/>
    <cellStyle name="40% - Accent1 2 12 3 3" xfId="3726"/>
    <cellStyle name="40% - Accent1 2 12 3 3 2" xfId="9113"/>
    <cellStyle name="40% - Accent1 2 12 3 3 2 2" xfId="28671"/>
    <cellStyle name="40% - Accent1 2 12 3 3 2 3" xfId="46487"/>
    <cellStyle name="40% - Accent1 2 12 3 3 3" xfId="15232"/>
    <cellStyle name="40% - Accent1 2 12 3 3 3 2" xfId="34625"/>
    <cellStyle name="40% - Accent1 2 12 3 3 4" xfId="23442"/>
    <cellStyle name="40% - Accent1 2 12 3 3 5" xfId="41272"/>
    <cellStyle name="40% - Accent1 2 12 3 4" xfId="5141"/>
    <cellStyle name="40% - Accent1 2 12 3 4 2" xfId="10508"/>
    <cellStyle name="40% - Accent1 2 12 3 4 2 2" xfId="30066"/>
    <cellStyle name="40% - Accent1 2 12 3 4 2 3" xfId="47879"/>
    <cellStyle name="40% - Accent1 2 12 3 4 3" xfId="16631"/>
    <cellStyle name="40% - Accent1 2 12 3 4 3 2" xfId="36017"/>
    <cellStyle name="40% - Accent1 2 12 3 4 4" xfId="24834"/>
    <cellStyle name="40% - Accent1 2 12 3 4 5" xfId="42664"/>
    <cellStyle name="40% - Accent1 2 12 3 5" xfId="7479"/>
    <cellStyle name="40% - Accent1 2 12 3 5 2" xfId="27039"/>
    <cellStyle name="40% - Accent1 2 12 3 5 3" xfId="44863"/>
    <cellStyle name="40% - Accent1 2 12 3 6" xfId="13560"/>
    <cellStyle name="40% - Accent1 2 12 3 6 2" xfId="32993"/>
    <cellStyle name="40% - Accent1 2 12 3 7" xfId="18840"/>
    <cellStyle name="40% - Accent1 2 12 3 7 2" xfId="38164"/>
    <cellStyle name="40% - Accent1 2 12 3 8" xfId="21808"/>
    <cellStyle name="40% - Accent1 2 12 3 9" xfId="20324"/>
    <cellStyle name="40% - Accent1 2 12 4" xfId="1992"/>
    <cellStyle name="40% - Accent1 2 12 4 10" xfId="39954"/>
    <cellStyle name="40% - Accent1 2 12 4 2" xfId="2737"/>
    <cellStyle name="40% - Accent1 2 12 4 2 2" xfId="4759"/>
    <cellStyle name="40% - Accent1 2 12 4 2 2 2" xfId="10146"/>
    <cellStyle name="40% - Accent1 2 12 4 2 2 2 2" xfId="29704"/>
    <cellStyle name="40% - Accent1 2 12 4 2 2 2 3" xfId="47518"/>
    <cellStyle name="40% - Accent1 2 12 4 2 2 3" xfId="16265"/>
    <cellStyle name="40% - Accent1 2 12 4 2 2 3 2" xfId="35656"/>
    <cellStyle name="40% - Accent1 2 12 4 2 2 4" xfId="24473"/>
    <cellStyle name="40% - Accent1 2 12 4 2 2 5" xfId="42303"/>
    <cellStyle name="40% - Accent1 2 12 4 2 3" xfId="8532"/>
    <cellStyle name="40% - Accent1 2 12 4 2 3 2" xfId="28092"/>
    <cellStyle name="40% - Accent1 2 12 4 2 3 3" xfId="45911"/>
    <cellStyle name="40% - Accent1 2 12 4 2 4" xfId="14613"/>
    <cellStyle name="40% - Accent1 2 12 4 2 4 2" xfId="34041"/>
    <cellStyle name="40% - Accent1 2 12 4 2 5" xfId="19888"/>
    <cellStyle name="40% - Accent1 2 12 4 2 5 2" xfId="39212"/>
    <cellStyle name="40% - Accent1 2 12 4 2 6" xfId="22858"/>
    <cellStyle name="40% - Accent1 2 12 4 2 7" xfId="21372"/>
    <cellStyle name="40% - Accent1 2 12 4 2 8" xfId="40696"/>
    <cellStyle name="40% - Accent1 2 12 4 3" xfId="4029"/>
    <cellStyle name="40% - Accent1 2 12 4 3 2" xfId="9416"/>
    <cellStyle name="40% - Accent1 2 12 4 3 2 2" xfId="28974"/>
    <cellStyle name="40% - Accent1 2 12 4 3 2 3" xfId="46790"/>
    <cellStyle name="40% - Accent1 2 12 4 3 3" xfId="15535"/>
    <cellStyle name="40% - Accent1 2 12 4 3 3 2" xfId="34928"/>
    <cellStyle name="40% - Accent1 2 12 4 3 4" xfId="23745"/>
    <cellStyle name="40% - Accent1 2 12 4 3 5" xfId="41575"/>
    <cellStyle name="40% - Accent1 2 12 4 4" xfId="5575"/>
    <cellStyle name="40% - Accent1 2 12 4 4 2" xfId="10936"/>
    <cellStyle name="40% - Accent1 2 12 4 4 2 2" xfId="30494"/>
    <cellStyle name="40% - Accent1 2 12 4 4 2 3" xfId="48280"/>
    <cellStyle name="40% - Accent1 2 12 4 4 3" xfId="17059"/>
    <cellStyle name="40% - Accent1 2 12 4 4 3 2" xfId="36418"/>
    <cellStyle name="40% - Accent1 2 12 4 4 4" xfId="25235"/>
    <cellStyle name="40% - Accent1 2 12 4 4 5" xfId="43065"/>
    <cellStyle name="40% - Accent1 2 12 4 5" xfId="7787"/>
    <cellStyle name="40% - Accent1 2 12 4 5 2" xfId="27347"/>
    <cellStyle name="40% - Accent1 2 12 4 5 3" xfId="45169"/>
    <cellStyle name="40% - Accent1 2 12 4 6" xfId="13868"/>
    <cellStyle name="40% - Accent1 2 12 4 6 2" xfId="33299"/>
    <cellStyle name="40% - Accent1 2 12 4 7" xfId="19146"/>
    <cellStyle name="40% - Accent1 2 12 4 7 2" xfId="38470"/>
    <cellStyle name="40% - Accent1 2 12 4 8" xfId="22114"/>
    <cellStyle name="40% - Accent1 2 12 4 9" xfId="20630"/>
    <cellStyle name="40% - Accent1 2 12 5" xfId="2138"/>
    <cellStyle name="40% - Accent1 2 12 5 2" xfId="4174"/>
    <cellStyle name="40% - Accent1 2 12 5 2 2" xfId="9561"/>
    <cellStyle name="40% - Accent1 2 12 5 2 2 2" xfId="29119"/>
    <cellStyle name="40% - Accent1 2 12 5 2 2 3" xfId="46935"/>
    <cellStyle name="40% - Accent1 2 12 5 2 3" xfId="15680"/>
    <cellStyle name="40% - Accent1 2 12 5 2 3 2" xfId="35073"/>
    <cellStyle name="40% - Accent1 2 12 5 2 4" xfId="23890"/>
    <cellStyle name="40% - Accent1 2 12 5 2 5" xfId="41720"/>
    <cellStyle name="40% - Accent1 2 12 5 3" xfId="7933"/>
    <cellStyle name="40% - Accent1 2 12 5 3 2" xfId="27493"/>
    <cellStyle name="40% - Accent1 2 12 5 3 3" xfId="45314"/>
    <cellStyle name="40% - Accent1 2 12 5 4" xfId="14014"/>
    <cellStyle name="40% - Accent1 2 12 5 4 2" xfId="33444"/>
    <cellStyle name="40% - Accent1 2 12 5 5" xfId="19291"/>
    <cellStyle name="40% - Accent1 2 12 5 5 2" xfId="38615"/>
    <cellStyle name="40% - Accent1 2 12 5 6" xfId="22259"/>
    <cellStyle name="40% - Accent1 2 12 5 7" xfId="20775"/>
    <cellStyle name="40% - Accent1 2 12 5 8" xfId="40099"/>
    <cellStyle name="40% - Accent1 2 12 6" xfId="3166"/>
    <cellStyle name="40% - Accent1 2 12 6 2" xfId="8746"/>
    <cellStyle name="40% - Accent1 2 12 6 2 2" xfId="28306"/>
    <cellStyle name="40% - Accent1 2 12 6 2 3" xfId="46123"/>
    <cellStyle name="40% - Accent1 2 12 6 3" xfId="14837"/>
    <cellStyle name="40% - Accent1 2 12 6 3 2" xfId="34257"/>
    <cellStyle name="40% - Accent1 2 12 6 4" xfId="23074"/>
    <cellStyle name="40% - Accent1 2 12 6 5" xfId="40908"/>
    <cellStyle name="40% - Accent1 2 12 7" xfId="4934"/>
    <cellStyle name="40% - Accent1 2 12 7 2" xfId="10318"/>
    <cellStyle name="40% - Accent1 2 12 7 2 2" xfId="29876"/>
    <cellStyle name="40% - Accent1 2 12 7 2 3" xfId="47689"/>
    <cellStyle name="40% - Accent1 2 12 7 3" xfId="16440"/>
    <cellStyle name="40% - Accent1 2 12 7 3 2" xfId="35827"/>
    <cellStyle name="40% - Accent1 2 12 7 4" xfId="24644"/>
    <cellStyle name="40% - Accent1 2 12 7 5" xfId="42474"/>
    <cellStyle name="40% - Accent1 2 12 8" xfId="6261"/>
    <cellStyle name="40% - Accent1 2 12 8 2" xfId="11622"/>
    <cellStyle name="40% - Accent1 2 12 8 2 2" xfId="31180"/>
    <cellStyle name="40% - Accent1 2 12 8 2 3" xfId="48965"/>
    <cellStyle name="40% - Accent1 2 12 8 3" xfId="17745"/>
    <cellStyle name="40% - Accent1 2 12 8 3 2" xfId="37103"/>
    <cellStyle name="40% - Accent1 2 12 8 4" xfId="25920"/>
    <cellStyle name="40% - Accent1 2 12 8 5" xfId="43750"/>
    <cellStyle name="40% - Accent1 2 12 9" xfId="6665"/>
    <cellStyle name="40% - Accent1 2 12 9 2" xfId="12026"/>
    <cellStyle name="40% - Accent1 2 12 9 2 2" xfId="31584"/>
    <cellStyle name="40% - Accent1 2 12 9 2 3" xfId="49369"/>
    <cellStyle name="40% - Accent1 2 12 9 3" xfId="18149"/>
    <cellStyle name="40% - Accent1 2 12 9 3 2" xfId="37507"/>
    <cellStyle name="40% - Accent1 2 12 9 4" xfId="26324"/>
    <cellStyle name="40% - Accent1 2 12 9 5" xfId="44154"/>
    <cellStyle name="40% - Accent1 2 13" xfId="2795"/>
    <cellStyle name="40% - Accent1 2 14" xfId="2771"/>
    <cellStyle name="40% - Accent1 2 14 2" xfId="8565"/>
    <cellStyle name="40% - Accent1 2 14 2 2" xfId="28125"/>
    <cellStyle name="40% - Accent1 2 14 2 3" xfId="45942"/>
    <cellStyle name="40% - Accent1 2 14 3" xfId="14646"/>
    <cellStyle name="40% - Accent1 2 14 3 2" xfId="34072"/>
    <cellStyle name="40% - Accent1 2 14 4" xfId="22889"/>
    <cellStyle name="40% - Accent1 2 14 5" xfId="40727"/>
    <cellStyle name="40% - Accent1 2 15" xfId="6979"/>
    <cellStyle name="40% - Accent1 2 16" xfId="6910"/>
    <cellStyle name="40% - Accent1 2 16 2" xfId="26564"/>
    <cellStyle name="40% - Accent1 2 16 3" xfId="44394"/>
    <cellStyle name="40% - Accent1 2 2" xfId="196"/>
    <cellStyle name="40% - Accent1 2 2 2" xfId="197"/>
    <cellStyle name="40% - Accent1 2 2 2 2" xfId="6981"/>
    <cellStyle name="40% - Accent1 2 2 2 3" xfId="6952"/>
    <cellStyle name="40% - Accent1 2 2 2 3 2" xfId="26601"/>
    <cellStyle name="40% - Accent1 2 2 2 3 3" xfId="44431"/>
    <cellStyle name="40% - Accent1 2 2 3" xfId="6980"/>
    <cellStyle name="40% - Accent1 2 2 4" xfId="6925"/>
    <cellStyle name="40% - Accent1 2 2 4 2" xfId="26575"/>
    <cellStyle name="40% - Accent1 2 2 4 3" xfId="44405"/>
    <cellStyle name="40% - Accent1 2 3" xfId="198"/>
    <cellStyle name="40% - Accent1 2 3 2" xfId="199"/>
    <cellStyle name="40% - Accent1 2 3 3" xfId="6982"/>
    <cellStyle name="40% - Accent1 2 3 4" xfId="6941"/>
    <cellStyle name="40% - Accent1 2 3 4 2" xfId="26590"/>
    <cellStyle name="40% - Accent1 2 3 4 3" xfId="44420"/>
    <cellStyle name="40% - Accent1 2 4" xfId="200"/>
    <cellStyle name="40% - Accent1 2 4 2" xfId="201"/>
    <cellStyle name="40% - Accent1 2 5" xfId="202"/>
    <cellStyle name="40% - Accent1 2 5 2" xfId="203"/>
    <cellStyle name="40% - Accent1 2 6" xfId="204"/>
    <cellStyle name="40% - Accent1 2 6 2" xfId="205"/>
    <cellStyle name="40% - Accent1 2 7" xfId="206"/>
    <cellStyle name="40% - Accent1 2 7 2" xfId="207"/>
    <cellStyle name="40% - Accent1 2 8" xfId="208"/>
    <cellStyle name="40% - Accent1 2 8 2" xfId="209"/>
    <cellStyle name="40% - Accent1 2 9" xfId="210"/>
    <cellStyle name="40% - Accent1 20" xfId="6903"/>
    <cellStyle name="40% - Accent1 20 2" xfId="26560"/>
    <cellStyle name="40% - Accent1 20 3" xfId="44390"/>
    <cellStyle name="40% - Accent1 21" xfId="194"/>
    <cellStyle name="40% - Accent1 3" xfId="211"/>
    <cellStyle name="40% - Accent1 3 2" xfId="212"/>
    <cellStyle name="40% - Accent1 3 2 2" xfId="6984"/>
    <cellStyle name="40% - Accent1 3 2 3" xfId="6948"/>
    <cellStyle name="40% - Accent1 3 2 3 2" xfId="26597"/>
    <cellStyle name="40% - Accent1 3 2 3 3" xfId="44427"/>
    <cellStyle name="40% - Accent1 3 3" xfId="6983"/>
    <cellStyle name="40% - Accent1 3 4" xfId="6921"/>
    <cellStyle name="40% - Accent1 3 4 2" xfId="26571"/>
    <cellStyle name="40% - Accent1 3 4 3" xfId="44401"/>
    <cellStyle name="40% - Accent1 4" xfId="213"/>
    <cellStyle name="40% - Accent1 4 2" xfId="214"/>
    <cellStyle name="40% - Accent1 4 3" xfId="6985"/>
    <cellStyle name="40% - Accent1 4 4" xfId="6937"/>
    <cellStyle name="40% - Accent1 4 4 2" xfId="26586"/>
    <cellStyle name="40% - Accent1 4 4 3" xfId="44416"/>
    <cellStyle name="40% - Accent1 5" xfId="215"/>
    <cellStyle name="40% - Accent1 5 2" xfId="216"/>
    <cellStyle name="40% - Accent1 6" xfId="217"/>
    <cellStyle name="40% - Accent1 6 2" xfId="218"/>
    <cellStyle name="40% - Accent1 7" xfId="219"/>
    <cellStyle name="40% - Accent1 7 2" xfId="220"/>
    <cellStyle name="40% - Accent1 8" xfId="221"/>
    <cellStyle name="40% - Accent1 8 2" xfId="222"/>
    <cellStyle name="40% - Accent1 9" xfId="973"/>
    <cellStyle name="40% - Accent2 10" xfId="1055"/>
    <cellStyle name="40% - Accent2 10 10" xfId="12280"/>
    <cellStyle name="40% - Accent2 10 10 2" xfId="31838"/>
    <cellStyle name="40% - Accent2 10 10 3" xfId="49623"/>
    <cellStyle name="40% - Accent2 10 11" xfId="12633"/>
    <cellStyle name="40% - Accent2 10 11 2" xfId="32190"/>
    <cellStyle name="40% - Accent2 10 11 3" xfId="49933"/>
    <cellStyle name="40% - Accent2 10 12" xfId="13084"/>
    <cellStyle name="40% - Accent2 10 12 2" xfId="32586"/>
    <cellStyle name="40% - Accent2 10 13" xfId="18401"/>
    <cellStyle name="40% - Accent2 10 13 2" xfId="37759"/>
    <cellStyle name="40% - Accent2 10 14" xfId="21403"/>
    <cellStyle name="40% - Accent2 10 15" xfId="19919"/>
    <cellStyle name="40% - Accent2 10 16" xfId="39243"/>
    <cellStyle name="40% - Accent2 10 2" xfId="1226"/>
    <cellStyle name="40% - Accent2 10 2 10" xfId="7131"/>
    <cellStyle name="40% - Accent2 10 2 10 2" xfId="26691"/>
    <cellStyle name="40% - Accent2 10 2 10 3" xfId="44516"/>
    <cellStyle name="40% - Accent2 10 2 11" xfId="12339"/>
    <cellStyle name="40% - Accent2 10 2 11 2" xfId="31897"/>
    <cellStyle name="40% - Accent2 10 2 11 3" xfId="49681"/>
    <cellStyle name="40% - Accent2 10 2 12" xfId="12694"/>
    <cellStyle name="40% - Accent2 10 2 12 2" xfId="32250"/>
    <cellStyle name="40% - Accent2 10 2 12 3" xfId="49991"/>
    <cellStyle name="40% - Accent2 10 2 13" xfId="13147"/>
    <cellStyle name="40% - Accent2 10 2 13 2" xfId="32646"/>
    <cellStyle name="40% - Accent2 10 2 14" xfId="18459"/>
    <cellStyle name="40% - Accent2 10 2 14 2" xfId="37817"/>
    <cellStyle name="40% - Accent2 10 2 15" xfId="21461"/>
    <cellStyle name="40% - Accent2 10 2 16" xfId="19977"/>
    <cellStyle name="40% - Accent2 10 2 17" xfId="39301"/>
    <cellStyle name="40% - Accent2 10 2 2" xfId="1481"/>
    <cellStyle name="40% - Accent2 10 2 2 10" xfId="12852"/>
    <cellStyle name="40% - Accent2 10 2 2 10 2" xfId="32408"/>
    <cellStyle name="40% - Accent2 10 2 2 10 3" xfId="50147"/>
    <cellStyle name="40% - Accent2 10 2 2 11" xfId="13358"/>
    <cellStyle name="40% - Accent2 10 2 2 11 2" xfId="32791"/>
    <cellStyle name="40% - Accent2 10 2 2 12" xfId="18638"/>
    <cellStyle name="40% - Accent2 10 2 2 12 2" xfId="37962"/>
    <cellStyle name="40% - Accent2 10 2 2 13" xfId="21606"/>
    <cellStyle name="40% - Accent2 10 2 2 14" xfId="20122"/>
    <cellStyle name="40% - Accent2 10 2 2 15" xfId="39446"/>
    <cellStyle name="40% - Accent2 10 2 2 2" xfId="1774"/>
    <cellStyle name="40% - Accent2 10 2 2 2 10" xfId="39737"/>
    <cellStyle name="40% - Accent2 10 2 2 2 2" xfId="2520"/>
    <cellStyle name="40% - Accent2 10 2 2 2 2 2" xfId="4543"/>
    <cellStyle name="40% - Accent2 10 2 2 2 2 2 2" xfId="9930"/>
    <cellStyle name="40% - Accent2 10 2 2 2 2 2 2 2" xfId="29488"/>
    <cellStyle name="40% - Accent2 10 2 2 2 2 2 2 3" xfId="47302"/>
    <cellStyle name="40% - Accent2 10 2 2 2 2 2 3" xfId="16049"/>
    <cellStyle name="40% - Accent2 10 2 2 2 2 2 3 2" xfId="35440"/>
    <cellStyle name="40% - Accent2 10 2 2 2 2 2 4" xfId="24257"/>
    <cellStyle name="40% - Accent2 10 2 2 2 2 2 5" xfId="42087"/>
    <cellStyle name="40% - Accent2 10 2 2 2 2 3" xfId="8315"/>
    <cellStyle name="40% - Accent2 10 2 2 2 2 3 2" xfId="27875"/>
    <cellStyle name="40% - Accent2 10 2 2 2 2 3 3" xfId="45694"/>
    <cellStyle name="40% - Accent2 10 2 2 2 2 4" xfId="14396"/>
    <cellStyle name="40% - Accent2 10 2 2 2 2 4 2" xfId="33824"/>
    <cellStyle name="40% - Accent2 10 2 2 2 2 5" xfId="19671"/>
    <cellStyle name="40% - Accent2 10 2 2 2 2 5 2" xfId="38995"/>
    <cellStyle name="40% - Accent2 10 2 2 2 2 6" xfId="22641"/>
    <cellStyle name="40% - Accent2 10 2 2 2 2 7" xfId="21155"/>
    <cellStyle name="40% - Accent2 10 2 2 2 2 8" xfId="40479"/>
    <cellStyle name="40% - Accent2 10 2 2 2 3" xfId="3813"/>
    <cellStyle name="40% - Accent2 10 2 2 2 3 2" xfId="9200"/>
    <cellStyle name="40% - Accent2 10 2 2 2 3 2 2" xfId="28758"/>
    <cellStyle name="40% - Accent2 10 2 2 2 3 2 3" xfId="46574"/>
    <cellStyle name="40% - Accent2 10 2 2 2 3 3" xfId="15319"/>
    <cellStyle name="40% - Accent2 10 2 2 2 3 3 2" xfId="34712"/>
    <cellStyle name="40% - Accent2 10 2 2 2 3 4" xfId="23529"/>
    <cellStyle name="40% - Accent2 10 2 2 2 3 5" xfId="41359"/>
    <cellStyle name="40% - Accent2 10 2 2 2 4" xfId="5921"/>
    <cellStyle name="40% - Accent2 10 2 2 2 4 2" xfId="11282"/>
    <cellStyle name="40% - Accent2 10 2 2 2 4 2 2" xfId="30840"/>
    <cellStyle name="40% - Accent2 10 2 2 2 4 2 3" xfId="48626"/>
    <cellStyle name="40% - Accent2 10 2 2 2 4 3" xfId="17405"/>
    <cellStyle name="40% - Accent2 10 2 2 2 4 3 2" xfId="36764"/>
    <cellStyle name="40% - Accent2 10 2 2 2 4 4" xfId="25581"/>
    <cellStyle name="40% - Accent2 10 2 2 2 4 5" xfId="43411"/>
    <cellStyle name="40% - Accent2 10 2 2 2 5" xfId="7569"/>
    <cellStyle name="40% - Accent2 10 2 2 2 5 2" xfId="27129"/>
    <cellStyle name="40% - Accent2 10 2 2 2 5 3" xfId="44952"/>
    <cellStyle name="40% - Accent2 10 2 2 2 6" xfId="13650"/>
    <cellStyle name="40% - Accent2 10 2 2 2 6 2" xfId="33082"/>
    <cellStyle name="40% - Accent2 10 2 2 2 7" xfId="18929"/>
    <cellStyle name="40% - Accent2 10 2 2 2 7 2" xfId="38253"/>
    <cellStyle name="40% - Accent2 10 2 2 2 8" xfId="21897"/>
    <cellStyle name="40% - Accent2 10 2 2 2 9" xfId="20413"/>
    <cellStyle name="40% - Accent2 10 2 2 3" xfId="2228"/>
    <cellStyle name="40% - Accent2 10 2 2 3 2" xfId="4264"/>
    <cellStyle name="40% - Accent2 10 2 2 3 2 2" xfId="9651"/>
    <cellStyle name="40% - Accent2 10 2 2 3 2 2 2" xfId="29209"/>
    <cellStyle name="40% - Accent2 10 2 2 3 2 2 3" xfId="47024"/>
    <cellStyle name="40% - Accent2 10 2 2 3 2 3" xfId="15770"/>
    <cellStyle name="40% - Accent2 10 2 2 3 2 3 2" xfId="35162"/>
    <cellStyle name="40% - Accent2 10 2 2 3 2 4" xfId="23979"/>
    <cellStyle name="40% - Accent2 10 2 2 3 2 5" xfId="41809"/>
    <cellStyle name="40% - Accent2 10 2 2 3 3" xfId="8023"/>
    <cellStyle name="40% - Accent2 10 2 2 3 3 2" xfId="27583"/>
    <cellStyle name="40% - Accent2 10 2 2 3 3 3" xfId="45403"/>
    <cellStyle name="40% - Accent2 10 2 2 3 4" xfId="14104"/>
    <cellStyle name="40% - Accent2 10 2 2 3 4 2" xfId="33533"/>
    <cellStyle name="40% - Accent2 10 2 2 3 5" xfId="19380"/>
    <cellStyle name="40% - Accent2 10 2 2 3 5 2" xfId="38704"/>
    <cellStyle name="40% - Accent2 10 2 2 3 6" xfId="22349"/>
    <cellStyle name="40% - Accent2 10 2 2 3 7" xfId="20864"/>
    <cellStyle name="40% - Accent2 10 2 2 3 8" xfId="40188"/>
    <cellStyle name="40% - Accent2 10 2 2 4" xfId="3401"/>
    <cellStyle name="40% - Accent2 10 2 2 4 2" xfId="8893"/>
    <cellStyle name="40% - Accent2 10 2 2 4 2 2" xfId="28453"/>
    <cellStyle name="40% - Accent2 10 2 2 4 2 3" xfId="46270"/>
    <cellStyle name="40% - Accent2 10 2 2 4 3" xfId="14995"/>
    <cellStyle name="40% - Accent2 10 2 2 4 3 2" xfId="34408"/>
    <cellStyle name="40% - Accent2 10 2 2 4 4" xfId="23225"/>
    <cellStyle name="40% - Accent2 10 2 2 4 5" xfId="41055"/>
    <cellStyle name="40% - Accent2 10 2 2 5" xfId="5312"/>
    <cellStyle name="40% - Accent2 10 2 2 5 2" xfId="10678"/>
    <cellStyle name="40% - Accent2 10 2 2 5 2 2" xfId="30236"/>
    <cellStyle name="40% - Accent2 10 2 2 5 2 3" xfId="48035"/>
    <cellStyle name="40% - Accent2 10 2 2 5 3" xfId="16801"/>
    <cellStyle name="40% - Accent2 10 2 2 5 3 2" xfId="36173"/>
    <cellStyle name="40% - Accent2 10 2 2 5 4" xfId="24990"/>
    <cellStyle name="40% - Accent2 10 2 2 5 5" xfId="42820"/>
    <cellStyle name="40% - Accent2 10 2 2 6" xfId="6408"/>
    <cellStyle name="40% - Accent2 10 2 2 6 2" xfId="11769"/>
    <cellStyle name="40% - Accent2 10 2 2 6 2 2" xfId="31327"/>
    <cellStyle name="40% - Accent2 10 2 2 6 2 3" xfId="49112"/>
    <cellStyle name="40% - Accent2 10 2 2 6 3" xfId="17892"/>
    <cellStyle name="40% - Accent2 10 2 2 6 3 2" xfId="37250"/>
    <cellStyle name="40% - Accent2 10 2 2 6 4" xfId="26067"/>
    <cellStyle name="40% - Accent2 10 2 2 6 5" xfId="43897"/>
    <cellStyle name="40% - Accent2 10 2 2 7" xfId="6812"/>
    <cellStyle name="40% - Accent2 10 2 2 7 2" xfId="12173"/>
    <cellStyle name="40% - Accent2 10 2 2 7 2 2" xfId="31731"/>
    <cellStyle name="40% - Accent2 10 2 2 7 2 3" xfId="49516"/>
    <cellStyle name="40% - Accent2 10 2 2 7 3" xfId="18296"/>
    <cellStyle name="40% - Accent2 10 2 2 7 3 2" xfId="37654"/>
    <cellStyle name="40% - Accent2 10 2 2 7 4" xfId="26471"/>
    <cellStyle name="40% - Accent2 10 2 2 7 5" xfId="44301"/>
    <cellStyle name="40% - Accent2 10 2 2 8" xfId="7277"/>
    <cellStyle name="40% - Accent2 10 2 2 8 2" xfId="26837"/>
    <cellStyle name="40% - Accent2 10 2 2 8 3" xfId="44661"/>
    <cellStyle name="40% - Accent2 10 2 2 9" xfId="12496"/>
    <cellStyle name="40% - Accent2 10 2 2 9 2" xfId="32053"/>
    <cellStyle name="40% - Accent2 10 2 2 9 3" xfId="49837"/>
    <cellStyle name="40% - Accent2 10 2 3" xfId="1628"/>
    <cellStyle name="40% - Accent2 10 2 3 10" xfId="39592"/>
    <cellStyle name="40% - Accent2 10 2 3 2" xfId="2374"/>
    <cellStyle name="40% - Accent2 10 2 3 2 2" xfId="4397"/>
    <cellStyle name="40% - Accent2 10 2 3 2 2 2" xfId="9784"/>
    <cellStyle name="40% - Accent2 10 2 3 2 2 2 2" xfId="29342"/>
    <cellStyle name="40% - Accent2 10 2 3 2 2 2 3" xfId="47157"/>
    <cellStyle name="40% - Accent2 10 2 3 2 2 3" xfId="15903"/>
    <cellStyle name="40% - Accent2 10 2 3 2 2 3 2" xfId="35295"/>
    <cellStyle name="40% - Accent2 10 2 3 2 2 4" xfId="24112"/>
    <cellStyle name="40% - Accent2 10 2 3 2 2 5" xfId="41942"/>
    <cellStyle name="40% - Accent2 10 2 3 2 3" xfId="5709"/>
    <cellStyle name="40% - Accent2 10 2 3 2 3 2" xfId="11070"/>
    <cellStyle name="40% - Accent2 10 2 3 2 3 2 2" xfId="30628"/>
    <cellStyle name="40% - Accent2 10 2 3 2 3 2 3" xfId="48414"/>
    <cellStyle name="40% - Accent2 10 2 3 2 3 3" xfId="17193"/>
    <cellStyle name="40% - Accent2 10 2 3 2 3 3 2" xfId="36552"/>
    <cellStyle name="40% - Accent2 10 2 3 2 3 4" xfId="25369"/>
    <cellStyle name="40% - Accent2 10 2 3 2 3 5" xfId="43199"/>
    <cellStyle name="40% - Accent2 10 2 3 2 4" xfId="8169"/>
    <cellStyle name="40% - Accent2 10 2 3 2 4 2" xfId="27729"/>
    <cellStyle name="40% - Accent2 10 2 3 2 4 3" xfId="45549"/>
    <cellStyle name="40% - Accent2 10 2 3 2 5" xfId="14250"/>
    <cellStyle name="40% - Accent2 10 2 3 2 5 2" xfId="33679"/>
    <cellStyle name="40% - Accent2 10 2 3 2 6" xfId="19526"/>
    <cellStyle name="40% - Accent2 10 2 3 2 6 2" xfId="38850"/>
    <cellStyle name="40% - Accent2 10 2 3 2 7" xfId="22495"/>
    <cellStyle name="40% - Accent2 10 2 3 2 8" xfId="21010"/>
    <cellStyle name="40% - Accent2 10 2 3 2 9" xfId="40334"/>
    <cellStyle name="40% - Accent2 10 2 3 3" xfId="3670"/>
    <cellStyle name="40% - Accent2 10 2 3 3 2" xfId="9057"/>
    <cellStyle name="40% - Accent2 10 2 3 3 2 2" xfId="28615"/>
    <cellStyle name="40% - Accent2 10 2 3 3 2 3" xfId="46431"/>
    <cellStyle name="40% - Accent2 10 2 3 3 3" xfId="15176"/>
    <cellStyle name="40% - Accent2 10 2 3 3 3 2" xfId="34569"/>
    <cellStyle name="40% - Accent2 10 2 3 3 4" xfId="23386"/>
    <cellStyle name="40% - Accent2 10 2 3 3 5" xfId="41216"/>
    <cellStyle name="40% - Accent2 10 2 3 4" xfId="5085"/>
    <cellStyle name="40% - Accent2 10 2 3 4 2" xfId="10452"/>
    <cellStyle name="40% - Accent2 10 2 3 4 2 2" xfId="30010"/>
    <cellStyle name="40% - Accent2 10 2 3 4 2 3" xfId="47823"/>
    <cellStyle name="40% - Accent2 10 2 3 4 3" xfId="16575"/>
    <cellStyle name="40% - Accent2 10 2 3 4 3 2" xfId="35961"/>
    <cellStyle name="40% - Accent2 10 2 3 4 4" xfId="24778"/>
    <cellStyle name="40% - Accent2 10 2 3 4 5" xfId="42608"/>
    <cellStyle name="40% - Accent2 10 2 3 5" xfId="7423"/>
    <cellStyle name="40% - Accent2 10 2 3 5 2" xfId="26983"/>
    <cellStyle name="40% - Accent2 10 2 3 5 3" xfId="44807"/>
    <cellStyle name="40% - Accent2 10 2 3 6" xfId="13504"/>
    <cellStyle name="40% - Accent2 10 2 3 6 2" xfId="32937"/>
    <cellStyle name="40% - Accent2 10 2 3 7" xfId="18784"/>
    <cellStyle name="40% - Accent2 10 2 3 7 2" xfId="38108"/>
    <cellStyle name="40% - Accent2 10 2 3 8" xfId="21752"/>
    <cellStyle name="40% - Accent2 10 2 3 9" xfId="20268"/>
    <cellStyle name="40% - Accent2 10 2 4" xfId="1936"/>
    <cellStyle name="40% - Accent2 10 2 4 10" xfId="39898"/>
    <cellStyle name="40% - Accent2 10 2 4 2" xfId="2681"/>
    <cellStyle name="40% - Accent2 10 2 4 2 2" xfId="4703"/>
    <cellStyle name="40% - Accent2 10 2 4 2 2 2" xfId="10090"/>
    <cellStyle name="40% - Accent2 10 2 4 2 2 2 2" xfId="29648"/>
    <cellStyle name="40% - Accent2 10 2 4 2 2 2 3" xfId="47462"/>
    <cellStyle name="40% - Accent2 10 2 4 2 2 3" xfId="16209"/>
    <cellStyle name="40% - Accent2 10 2 4 2 2 3 2" xfId="35600"/>
    <cellStyle name="40% - Accent2 10 2 4 2 2 4" xfId="24417"/>
    <cellStyle name="40% - Accent2 10 2 4 2 2 5" xfId="42247"/>
    <cellStyle name="40% - Accent2 10 2 4 2 3" xfId="8476"/>
    <cellStyle name="40% - Accent2 10 2 4 2 3 2" xfId="28036"/>
    <cellStyle name="40% - Accent2 10 2 4 2 3 3" xfId="45855"/>
    <cellStyle name="40% - Accent2 10 2 4 2 4" xfId="14557"/>
    <cellStyle name="40% - Accent2 10 2 4 2 4 2" xfId="33985"/>
    <cellStyle name="40% - Accent2 10 2 4 2 5" xfId="19832"/>
    <cellStyle name="40% - Accent2 10 2 4 2 5 2" xfId="39156"/>
    <cellStyle name="40% - Accent2 10 2 4 2 6" xfId="22802"/>
    <cellStyle name="40% - Accent2 10 2 4 2 7" xfId="21316"/>
    <cellStyle name="40% - Accent2 10 2 4 2 8" xfId="40640"/>
    <cellStyle name="40% - Accent2 10 2 4 3" xfId="3973"/>
    <cellStyle name="40% - Accent2 10 2 4 3 2" xfId="9360"/>
    <cellStyle name="40% - Accent2 10 2 4 3 2 2" xfId="28918"/>
    <cellStyle name="40% - Accent2 10 2 4 3 2 3" xfId="46734"/>
    <cellStyle name="40% - Accent2 10 2 4 3 3" xfId="15479"/>
    <cellStyle name="40% - Accent2 10 2 4 3 3 2" xfId="34872"/>
    <cellStyle name="40% - Accent2 10 2 4 3 4" xfId="23689"/>
    <cellStyle name="40% - Accent2 10 2 4 3 5" xfId="41519"/>
    <cellStyle name="40% - Accent2 10 2 4 4" xfId="5519"/>
    <cellStyle name="40% - Accent2 10 2 4 4 2" xfId="10880"/>
    <cellStyle name="40% - Accent2 10 2 4 4 2 2" xfId="30438"/>
    <cellStyle name="40% - Accent2 10 2 4 4 2 3" xfId="48224"/>
    <cellStyle name="40% - Accent2 10 2 4 4 3" xfId="17003"/>
    <cellStyle name="40% - Accent2 10 2 4 4 3 2" xfId="36362"/>
    <cellStyle name="40% - Accent2 10 2 4 4 4" xfId="25179"/>
    <cellStyle name="40% - Accent2 10 2 4 4 5" xfId="43009"/>
    <cellStyle name="40% - Accent2 10 2 4 5" xfId="7731"/>
    <cellStyle name="40% - Accent2 10 2 4 5 2" xfId="27291"/>
    <cellStyle name="40% - Accent2 10 2 4 5 3" xfId="45113"/>
    <cellStyle name="40% - Accent2 10 2 4 6" xfId="13812"/>
    <cellStyle name="40% - Accent2 10 2 4 6 2" xfId="33243"/>
    <cellStyle name="40% - Accent2 10 2 4 7" xfId="19090"/>
    <cellStyle name="40% - Accent2 10 2 4 7 2" xfId="38414"/>
    <cellStyle name="40% - Accent2 10 2 4 8" xfId="22058"/>
    <cellStyle name="40% - Accent2 10 2 4 9" xfId="20574"/>
    <cellStyle name="40% - Accent2 10 2 5" xfId="2082"/>
    <cellStyle name="40% - Accent2 10 2 5 2" xfId="4118"/>
    <cellStyle name="40% - Accent2 10 2 5 2 2" xfId="9505"/>
    <cellStyle name="40% - Accent2 10 2 5 2 2 2" xfId="29063"/>
    <cellStyle name="40% - Accent2 10 2 5 2 2 3" xfId="46879"/>
    <cellStyle name="40% - Accent2 10 2 5 2 3" xfId="15624"/>
    <cellStyle name="40% - Accent2 10 2 5 2 3 2" xfId="35017"/>
    <cellStyle name="40% - Accent2 10 2 5 2 4" xfId="23834"/>
    <cellStyle name="40% - Accent2 10 2 5 2 5" xfId="41664"/>
    <cellStyle name="40% - Accent2 10 2 5 3" xfId="7877"/>
    <cellStyle name="40% - Accent2 10 2 5 3 2" xfId="27437"/>
    <cellStyle name="40% - Accent2 10 2 5 3 3" xfId="45258"/>
    <cellStyle name="40% - Accent2 10 2 5 4" xfId="13958"/>
    <cellStyle name="40% - Accent2 10 2 5 4 2" xfId="33388"/>
    <cellStyle name="40% - Accent2 10 2 5 5" xfId="19235"/>
    <cellStyle name="40% - Accent2 10 2 5 5 2" xfId="38559"/>
    <cellStyle name="40% - Accent2 10 2 5 6" xfId="22203"/>
    <cellStyle name="40% - Accent2 10 2 5 7" xfId="20719"/>
    <cellStyle name="40% - Accent2 10 2 5 8" xfId="40043"/>
    <cellStyle name="40% - Accent2 10 2 6" xfId="3110"/>
    <cellStyle name="40% - Accent2 10 2 6 2" xfId="8690"/>
    <cellStyle name="40% - Accent2 10 2 6 2 2" xfId="28250"/>
    <cellStyle name="40% - Accent2 10 2 6 2 3" xfId="46067"/>
    <cellStyle name="40% - Accent2 10 2 6 3" xfId="14781"/>
    <cellStyle name="40% - Accent2 10 2 6 3 2" xfId="34201"/>
    <cellStyle name="40% - Accent2 10 2 6 4" xfId="23018"/>
    <cellStyle name="40% - Accent2 10 2 6 5" xfId="40852"/>
    <cellStyle name="40% - Accent2 10 2 7" xfId="4878"/>
    <cellStyle name="40% - Accent2 10 2 7 2" xfId="10262"/>
    <cellStyle name="40% - Accent2 10 2 7 2 2" xfId="29820"/>
    <cellStyle name="40% - Accent2 10 2 7 2 3" xfId="47633"/>
    <cellStyle name="40% - Accent2 10 2 7 3" xfId="16384"/>
    <cellStyle name="40% - Accent2 10 2 7 3 2" xfId="35771"/>
    <cellStyle name="40% - Accent2 10 2 7 4" xfId="24588"/>
    <cellStyle name="40% - Accent2 10 2 7 5" xfId="42418"/>
    <cellStyle name="40% - Accent2 10 2 8" xfId="6205"/>
    <cellStyle name="40% - Accent2 10 2 8 2" xfId="11566"/>
    <cellStyle name="40% - Accent2 10 2 8 2 2" xfId="31124"/>
    <cellStyle name="40% - Accent2 10 2 8 2 3" xfId="48909"/>
    <cellStyle name="40% - Accent2 10 2 8 3" xfId="17689"/>
    <cellStyle name="40% - Accent2 10 2 8 3 2" xfId="37047"/>
    <cellStyle name="40% - Accent2 10 2 8 4" xfId="25864"/>
    <cellStyle name="40% - Accent2 10 2 8 5" xfId="43694"/>
    <cellStyle name="40% - Accent2 10 2 9" xfId="6609"/>
    <cellStyle name="40% - Accent2 10 2 9 2" xfId="11970"/>
    <cellStyle name="40% - Accent2 10 2 9 2 2" xfId="31528"/>
    <cellStyle name="40% - Accent2 10 2 9 2 3" xfId="49313"/>
    <cellStyle name="40% - Accent2 10 2 9 3" xfId="18093"/>
    <cellStyle name="40% - Accent2 10 2 9 3 2" xfId="37451"/>
    <cellStyle name="40% - Accent2 10 2 9 4" xfId="26268"/>
    <cellStyle name="40% - Accent2 10 2 9 5" xfId="44098"/>
    <cellStyle name="40% - Accent2 10 3" xfId="1417"/>
    <cellStyle name="40% - Accent2 10 3 10" xfId="13296"/>
    <cellStyle name="40% - Accent2 10 3 10 2" xfId="32733"/>
    <cellStyle name="40% - Accent2 10 3 11" xfId="18578"/>
    <cellStyle name="40% - Accent2 10 3 11 2" xfId="37904"/>
    <cellStyle name="40% - Accent2 10 3 12" xfId="21548"/>
    <cellStyle name="40% - Accent2 10 3 13" xfId="20064"/>
    <cellStyle name="40% - Accent2 10 3 14" xfId="39388"/>
    <cellStyle name="40% - Accent2 10 3 2" xfId="1715"/>
    <cellStyle name="40% - Accent2 10 3 2 10" xfId="39679"/>
    <cellStyle name="40% - Accent2 10 3 2 2" xfId="2461"/>
    <cellStyle name="40% - Accent2 10 3 2 2 2" xfId="4484"/>
    <cellStyle name="40% - Accent2 10 3 2 2 2 2" xfId="9871"/>
    <cellStyle name="40% - Accent2 10 3 2 2 2 2 2" xfId="29429"/>
    <cellStyle name="40% - Accent2 10 3 2 2 2 2 3" xfId="47244"/>
    <cellStyle name="40% - Accent2 10 3 2 2 2 3" xfId="15990"/>
    <cellStyle name="40% - Accent2 10 3 2 2 2 3 2" xfId="35382"/>
    <cellStyle name="40% - Accent2 10 3 2 2 2 4" xfId="24199"/>
    <cellStyle name="40% - Accent2 10 3 2 2 2 5" xfId="42029"/>
    <cellStyle name="40% - Accent2 10 3 2 2 3" xfId="8256"/>
    <cellStyle name="40% - Accent2 10 3 2 2 3 2" xfId="27816"/>
    <cellStyle name="40% - Accent2 10 3 2 2 3 3" xfId="45636"/>
    <cellStyle name="40% - Accent2 10 3 2 2 4" xfId="14337"/>
    <cellStyle name="40% - Accent2 10 3 2 2 4 2" xfId="33766"/>
    <cellStyle name="40% - Accent2 10 3 2 2 5" xfId="19613"/>
    <cellStyle name="40% - Accent2 10 3 2 2 5 2" xfId="38937"/>
    <cellStyle name="40% - Accent2 10 3 2 2 6" xfId="22582"/>
    <cellStyle name="40% - Accent2 10 3 2 2 7" xfId="21097"/>
    <cellStyle name="40% - Accent2 10 3 2 2 8" xfId="40421"/>
    <cellStyle name="40% - Accent2 10 3 2 3" xfId="3755"/>
    <cellStyle name="40% - Accent2 10 3 2 3 2" xfId="9142"/>
    <cellStyle name="40% - Accent2 10 3 2 3 2 2" xfId="28700"/>
    <cellStyle name="40% - Accent2 10 3 2 3 2 3" xfId="46516"/>
    <cellStyle name="40% - Accent2 10 3 2 3 3" xfId="15261"/>
    <cellStyle name="40% - Accent2 10 3 2 3 3 2" xfId="34654"/>
    <cellStyle name="40% - Accent2 10 3 2 3 4" xfId="23471"/>
    <cellStyle name="40% - Accent2 10 3 2 3 5" xfId="41301"/>
    <cellStyle name="40% - Accent2 10 3 2 4" xfId="5863"/>
    <cellStyle name="40% - Accent2 10 3 2 4 2" xfId="11224"/>
    <cellStyle name="40% - Accent2 10 3 2 4 2 2" xfId="30782"/>
    <cellStyle name="40% - Accent2 10 3 2 4 2 3" xfId="48568"/>
    <cellStyle name="40% - Accent2 10 3 2 4 3" xfId="17347"/>
    <cellStyle name="40% - Accent2 10 3 2 4 3 2" xfId="36706"/>
    <cellStyle name="40% - Accent2 10 3 2 4 4" xfId="25523"/>
    <cellStyle name="40% - Accent2 10 3 2 4 5" xfId="43353"/>
    <cellStyle name="40% - Accent2 10 3 2 5" xfId="7510"/>
    <cellStyle name="40% - Accent2 10 3 2 5 2" xfId="27070"/>
    <cellStyle name="40% - Accent2 10 3 2 5 3" xfId="44894"/>
    <cellStyle name="40% - Accent2 10 3 2 6" xfId="13591"/>
    <cellStyle name="40% - Accent2 10 3 2 6 2" xfId="33024"/>
    <cellStyle name="40% - Accent2 10 3 2 7" xfId="18871"/>
    <cellStyle name="40% - Accent2 10 3 2 7 2" xfId="38195"/>
    <cellStyle name="40% - Accent2 10 3 2 8" xfId="21839"/>
    <cellStyle name="40% - Accent2 10 3 2 9" xfId="20355"/>
    <cellStyle name="40% - Accent2 10 3 3" xfId="2169"/>
    <cellStyle name="40% - Accent2 10 3 3 2" xfId="4205"/>
    <cellStyle name="40% - Accent2 10 3 3 2 2" xfId="9592"/>
    <cellStyle name="40% - Accent2 10 3 3 2 2 2" xfId="29150"/>
    <cellStyle name="40% - Accent2 10 3 3 2 2 3" xfId="46966"/>
    <cellStyle name="40% - Accent2 10 3 3 2 3" xfId="15711"/>
    <cellStyle name="40% - Accent2 10 3 3 2 3 2" xfId="35104"/>
    <cellStyle name="40% - Accent2 10 3 3 2 4" xfId="23921"/>
    <cellStyle name="40% - Accent2 10 3 3 2 5" xfId="41751"/>
    <cellStyle name="40% - Accent2 10 3 3 3" xfId="7964"/>
    <cellStyle name="40% - Accent2 10 3 3 3 2" xfId="27524"/>
    <cellStyle name="40% - Accent2 10 3 3 3 3" xfId="45345"/>
    <cellStyle name="40% - Accent2 10 3 3 4" xfId="14045"/>
    <cellStyle name="40% - Accent2 10 3 3 4 2" xfId="33475"/>
    <cellStyle name="40% - Accent2 10 3 3 5" xfId="19322"/>
    <cellStyle name="40% - Accent2 10 3 3 5 2" xfId="38646"/>
    <cellStyle name="40% - Accent2 10 3 3 6" xfId="22290"/>
    <cellStyle name="40% - Accent2 10 3 3 7" xfId="20806"/>
    <cellStyle name="40% - Accent2 10 3 3 8" xfId="40130"/>
    <cellStyle name="40% - Accent2 10 3 4" xfId="3605"/>
    <cellStyle name="40% - Accent2 10 3 4 2" xfId="8992"/>
    <cellStyle name="40% - Accent2 10 3 4 2 2" xfId="28550"/>
    <cellStyle name="40% - Accent2 10 3 4 2 3" xfId="46366"/>
    <cellStyle name="40% - Accent2 10 3 4 3" xfId="15111"/>
    <cellStyle name="40% - Accent2 10 3 4 3 2" xfId="34504"/>
    <cellStyle name="40% - Accent2 10 3 4 4" xfId="23321"/>
    <cellStyle name="40% - Accent2 10 3 4 5" xfId="41151"/>
    <cellStyle name="40% - Accent2 10 3 5" xfId="3200"/>
    <cellStyle name="40% - Accent2 10 3 6" xfId="5254"/>
    <cellStyle name="40% - Accent2 10 3 6 2" xfId="10620"/>
    <cellStyle name="40% - Accent2 10 3 6 2 2" xfId="30178"/>
    <cellStyle name="40% - Accent2 10 3 6 2 3" xfId="47977"/>
    <cellStyle name="40% - Accent2 10 3 6 3" xfId="16743"/>
    <cellStyle name="40% - Accent2 10 3 6 3 2" xfId="36115"/>
    <cellStyle name="40% - Accent2 10 3 6 4" xfId="24932"/>
    <cellStyle name="40% - Accent2 10 3 6 5" xfId="42762"/>
    <cellStyle name="40% - Accent2 10 3 7" xfId="7218"/>
    <cellStyle name="40% - Accent2 10 3 7 2" xfId="26778"/>
    <cellStyle name="40% - Accent2 10 3 7 3" xfId="44603"/>
    <cellStyle name="40% - Accent2 10 3 8" xfId="12438"/>
    <cellStyle name="40% - Accent2 10 3 8 2" xfId="31995"/>
    <cellStyle name="40% - Accent2 10 3 8 3" xfId="49779"/>
    <cellStyle name="40% - Accent2 10 3 9" xfId="12794"/>
    <cellStyle name="40% - Accent2 10 3 9 2" xfId="32350"/>
    <cellStyle name="40% - Accent2 10 3 9 3" xfId="50089"/>
    <cellStyle name="40% - Accent2 10 4" xfId="1570"/>
    <cellStyle name="40% - Accent2 10 4 10" xfId="21694"/>
    <cellStyle name="40% - Accent2 10 4 11" xfId="20210"/>
    <cellStyle name="40% - Accent2 10 4 12" xfId="39534"/>
    <cellStyle name="40% - Accent2 10 4 2" xfId="2316"/>
    <cellStyle name="40% - Accent2 10 4 2 10" xfId="20952"/>
    <cellStyle name="40% - Accent2 10 4 2 11" xfId="40276"/>
    <cellStyle name="40% - Accent2 10 4 2 2" xfId="3343"/>
    <cellStyle name="40% - Accent2 10 4 2 2 2" xfId="8835"/>
    <cellStyle name="40% - Accent2 10 4 2 2 2 2" xfId="28395"/>
    <cellStyle name="40% - Accent2 10 4 2 2 2 3" xfId="46212"/>
    <cellStyle name="40% - Accent2 10 4 2 2 3" xfId="14937"/>
    <cellStyle name="40% - Accent2 10 4 2 2 3 2" xfId="34350"/>
    <cellStyle name="40% - Accent2 10 4 2 2 4" xfId="23167"/>
    <cellStyle name="40% - Accent2 10 4 2 2 5" xfId="40997"/>
    <cellStyle name="40% - Accent2 10 4 2 3" xfId="5651"/>
    <cellStyle name="40% - Accent2 10 4 2 3 2" xfId="11012"/>
    <cellStyle name="40% - Accent2 10 4 2 3 2 2" xfId="30570"/>
    <cellStyle name="40% - Accent2 10 4 2 3 2 3" xfId="48356"/>
    <cellStyle name="40% - Accent2 10 4 2 3 3" xfId="17135"/>
    <cellStyle name="40% - Accent2 10 4 2 3 3 2" xfId="36494"/>
    <cellStyle name="40% - Accent2 10 4 2 3 4" xfId="25311"/>
    <cellStyle name="40% - Accent2 10 4 2 3 5" xfId="43141"/>
    <cellStyle name="40% - Accent2 10 4 2 4" xfId="6350"/>
    <cellStyle name="40% - Accent2 10 4 2 4 2" xfId="11711"/>
    <cellStyle name="40% - Accent2 10 4 2 4 2 2" xfId="31269"/>
    <cellStyle name="40% - Accent2 10 4 2 4 2 3" xfId="49054"/>
    <cellStyle name="40% - Accent2 10 4 2 4 3" xfId="17834"/>
    <cellStyle name="40% - Accent2 10 4 2 4 3 2" xfId="37192"/>
    <cellStyle name="40% - Accent2 10 4 2 4 4" xfId="26009"/>
    <cellStyle name="40% - Accent2 10 4 2 4 5" xfId="43839"/>
    <cellStyle name="40% - Accent2 10 4 2 5" xfId="6754"/>
    <cellStyle name="40% - Accent2 10 4 2 5 2" xfId="12115"/>
    <cellStyle name="40% - Accent2 10 4 2 5 2 2" xfId="31673"/>
    <cellStyle name="40% - Accent2 10 4 2 5 2 3" xfId="49458"/>
    <cellStyle name="40% - Accent2 10 4 2 5 3" xfId="18238"/>
    <cellStyle name="40% - Accent2 10 4 2 5 3 2" xfId="37596"/>
    <cellStyle name="40% - Accent2 10 4 2 5 4" xfId="26413"/>
    <cellStyle name="40% - Accent2 10 4 2 5 5" xfId="44243"/>
    <cellStyle name="40% - Accent2 10 4 2 6" xfId="8111"/>
    <cellStyle name="40% - Accent2 10 4 2 6 2" xfId="27671"/>
    <cellStyle name="40% - Accent2 10 4 2 6 3" xfId="45491"/>
    <cellStyle name="40% - Accent2 10 4 2 7" xfId="14192"/>
    <cellStyle name="40% - Accent2 10 4 2 7 2" xfId="33621"/>
    <cellStyle name="40% - Accent2 10 4 2 8" xfId="19468"/>
    <cellStyle name="40% - Accent2 10 4 2 8 2" xfId="38792"/>
    <cellStyle name="40% - Accent2 10 4 2 9" xfId="22437"/>
    <cellStyle name="40% - Accent2 10 4 3" xfId="3009"/>
    <cellStyle name="40% - Accent2 10 4 3 2" xfId="8632"/>
    <cellStyle name="40% - Accent2 10 4 3 2 2" xfId="28192"/>
    <cellStyle name="40% - Accent2 10 4 3 2 3" xfId="46009"/>
    <cellStyle name="40% - Accent2 10 4 3 3" xfId="14723"/>
    <cellStyle name="40% - Accent2 10 4 3 3 2" xfId="34143"/>
    <cellStyle name="40% - Accent2 10 4 3 4" xfId="22960"/>
    <cellStyle name="40% - Accent2 10 4 3 5" xfId="40794"/>
    <cellStyle name="40% - Accent2 10 4 4" xfId="5027"/>
    <cellStyle name="40% - Accent2 10 4 4 2" xfId="10394"/>
    <cellStyle name="40% - Accent2 10 4 4 2 2" xfId="29952"/>
    <cellStyle name="40% - Accent2 10 4 4 2 3" xfId="47765"/>
    <cellStyle name="40% - Accent2 10 4 4 3" xfId="16517"/>
    <cellStyle name="40% - Accent2 10 4 4 3 2" xfId="35903"/>
    <cellStyle name="40% - Accent2 10 4 4 4" xfId="24720"/>
    <cellStyle name="40% - Accent2 10 4 4 5" xfId="42550"/>
    <cellStyle name="40% - Accent2 10 4 5" xfId="6147"/>
    <cellStyle name="40% - Accent2 10 4 5 2" xfId="11508"/>
    <cellStyle name="40% - Accent2 10 4 5 2 2" xfId="31066"/>
    <cellStyle name="40% - Accent2 10 4 5 2 3" xfId="48851"/>
    <cellStyle name="40% - Accent2 10 4 5 3" xfId="17631"/>
    <cellStyle name="40% - Accent2 10 4 5 3 2" xfId="36989"/>
    <cellStyle name="40% - Accent2 10 4 5 4" xfId="25806"/>
    <cellStyle name="40% - Accent2 10 4 5 5" xfId="43636"/>
    <cellStyle name="40% - Accent2 10 4 6" xfId="6551"/>
    <cellStyle name="40% - Accent2 10 4 6 2" xfId="11912"/>
    <cellStyle name="40% - Accent2 10 4 6 2 2" xfId="31470"/>
    <cellStyle name="40% - Accent2 10 4 6 2 3" xfId="49255"/>
    <cellStyle name="40% - Accent2 10 4 6 3" xfId="18035"/>
    <cellStyle name="40% - Accent2 10 4 6 3 2" xfId="37393"/>
    <cellStyle name="40% - Accent2 10 4 6 4" xfId="26210"/>
    <cellStyle name="40% - Accent2 10 4 6 5" xfId="44040"/>
    <cellStyle name="40% - Accent2 10 4 7" xfId="7365"/>
    <cellStyle name="40% - Accent2 10 4 7 2" xfId="26925"/>
    <cellStyle name="40% - Accent2 10 4 7 3" xfId="44749"/>
    <cellStyle name="40% - Accent2 10 4 8" xfId="13446"/>
    <cellStyle name="40% - Accent2 10 4 8 2" xfId="32879"/>
    <cellStyle name="40% - Accent2 10 4 9" xfId="18726"/>
    <cellStyle name="40% - Accent2 10 4 9 2" xfId="38050"/>
    <cellStyle name="40% - Accent2 10 5" xfId="1877"/>
    <cellStyle name="40% - Accent2 10 5 10" xfId="39840"/>
    <cellStyle name="40% - Accent2 10 5 2" xfId="2623"/>
    <cellStyle name="40% - Accent2 10 5 2 2" xfId="4645"/>
    <cellStyle name="40% - Accent2 10 5 2 2 2" xfId="10032"/>
    <cellStyle name="40% - Accent2 10 5 2 2 2 2" xfId="29590"/>
    <cellStyle name="40% - Accent2 10 5 2 2 2 3" xfId="47404"/>
    <cellStyle name="40% - Accent2 10 5 2 2 3" xfId="16151"/>
    <cellStyle name="40% - Accent2 10 5 2 2 3 2" xfId="35542"/>
    <cellStyle name="40% - Accent2 10 5 2 2 4" xfId="24359"/>
    <cellStyle name="40% - Accent2 10 5 2 2 5" xfId="42189"/>
    <cellStyle name="40% - Accent2 10 5 2 3" xfId="8418"/>
    <cellStyle name="40% - Accent2 10 5 2 3 2" xfId="27978"/>
    <cellStyle name="40% - Accent2 10 5 2 3 3" xfId="45797"/>
    <cellStyle name="40% - Accent2 10 5 2 4" xfId="14499"/>
    <cellStyle name="40% - Accent2 10 5 2 4 2" xfId="33927"/>
    <cellStyle name="40% - Accent2 10 5 2 5" xfId="19774"/>
    <cellStyle name="40% - Accent2 10 5 2 5 2" xfId="39098"/>
    <cellStyle name="40% - Accent2 10 5 2 6" xfId="22744"/>
    <cellStyle name="40% - Accent2 10 5 2 7" xfId="21258"/>
    <cellStyle name="40% - Accent2 10 5 2 8" xfId="40582"/>
    <cellStyle name="40% - Accent2 10 5 3" xfId="3915"/>
    <cellStyle name="40% - Accent2 10 5 3 2" xfId="9302"/>
    <cellStyle name="40% - Accent2 10 5 3 2 2" xfId="28860"/>
    <cellStyle name="40% - Accent2 10 5 3 2 3" xfId="46676"/>
    <cellStyle name="40% - Accent2 10 5 3 3" xfId="15421"/>
    <cellStyle name="40% - Accent2 10 5 3 3 2" xfId="34814"/>
    <cellStyle name="40% - Accent2 10 5 3 4" xfId="23631"/>
    <cellStyle name="40% - Accent2 10 5 3 5" xfId="41461"/>
    <cellStyle name="40% - Accent2 10 5 4" xfId="5461"/>
    <cellStyle name="40% - Accent2 10 5 4 2" xfId="10822"/>
    <cellStyle name="40% - Accent2 10 5 4 2 2" xfId="30380"/>
    <cellStyle name="40% - Accent2 10 5 4 2 3" xfId="48166"/>
    <cellStyle name="40% - Accent2 10 5 4 3" xfId="16945"/>
    <cellStyle name="40% - Accent2 10 5 4 3 2" xfId="36304"/>
    <cellStyle name="40% - Accent2 10 5 4 4" xfId="25121"/>
    <cellStyle name="40% - Accent2 10 5 4 5" xfId="42951"/>
    <cellStyle name="40% - Accent2 10 5 5" xfId="7672"/>
    <cellStyle name="40% - Accent2 10 5 5 2" xfId="27232"/>
    <cellStyle name="40% - Accent2 10 5 5 3" xfId="45055"/>
    <cellStyle name="40% - Accent2 10 5 6" xfId="13753"/>
    <cellStyle name="40% - Accent2 10 5 6 2" xfId="33185"/>
    <cellStyle name="40% - Accent2 10 5 7" xfId="19032"/>
    <cellStyle name="40% - Accent2 10 5 7 2" xfId="38356"/>
    <cellStyle name="40% - Accent2 10 5 8" xfId="22000"/>
    <cellStyle name="40% - Accent2 10 5 9" xfId="20516"/>
    <cellStyle name="40% - Accent2 10 6" xfId="2024"/>
    <cellStyle name="40% - Accent2 10 6 2" xfId="4060"/>
    <cellStyle name="40% - Accent2 10 6 2 2" xfId="9447"/>
    <cellStyle name="40% - Accent2 10 6 2 2 2" xfId="29005"/>
    <cellStyle name="40% - Accent2 10 6 2 2 3" xfId="46821"/>
    <cellStyle name="40% - Accent2 10 6 2 3" xfId="15566"/>
    <cellStyle name="40% - Accent2 10 6 2 3 2" xfId="34959"/>
    <cellStyle name="40% - Accent2 10 6 2 4" xfId="23776"/>
    <cellStyle name="40% - Accent2 10 6 2 5" xfId="41606"/>
    <cellStyle name="40% - Accent2 10 6 3" xfId="7819"/>
    <cellStyle name="40% - Accent2 10 6 3 2" xfId="27379"/>
    <cellStyle name="40% - Accent2 10 6 3 3" xfId="45200"/>
    <cellStyle name="40% - Accent2 10 6 4" xfId="13900"/>
    <cellStyle name="40% - Accent2 10 6 4 2" xfId="33330"/>
    <cellStyle name="40% - Accent2 10 6 5" xfId="19177"/>
    <cellStyle name="40% - Accent2 10 6 5 2" xfId="38501"/>
    <cellStyle name="40% - Accent2 10 6 6" xfId="22145"/>
    <cellStyle name="40% - Accent2 10 6 7" xfId="20661"/>
    <cellStyle name="40% - Accent2 10 6 8" xfId="39985"/>
    <cellStyle name="40% - Accent2 10 7" xfId="2859"/>
    <cellStyle name="40% - Accent2 10 8" xfId="4818"/>
    <cellStyle name="40% - Accent2 10 8 2" xfId="10202"/>
    <cellStyle name="40% - Accent2 10 8 2 2" xfId="29760"/>
    <cellStyle name="40% - Accent2 10 8 2 3" xfId="47574"/>
    <cellStyle name="40% - Accent2 10 8 3" xfId="16324"/>
    <cellStyle name="40% - Accent2 10 8 3 2" xfId="35712"/>
    <cellStyle name="40% - Accent2 10 8 4" xfId="24529"/>
    <cellStyle name="40% - Accent2 10 8 5" xfId="42359"/>
    <cellStyle name="40% - Accent2 10 9" xfId="7072"/>
    <cellStyle name="40% - Accent2 10 9 2" xfId="26633"/>
    <cellStyle name="40% - Accent2 10 9 3" xfId="44458"/>
    <cellStyle name="40% - Accent2 11" xfId="1139"/>
    <cellStyle name="40% - Accent2 11 10" xfId="6569"/>
    <cellStyle name="40% - Accent2 11 10 2" xfId="11930"/>
    <cellStyle name="40% - Accent2 11 10 2 2" xfId="31488"/>
    <cellStyle name="40% - Accent2 11 10 2 3" xfId="49273"/>
    <cellStyle name="40% - Accent2 11 10 3" xfId="18053"/>
    <cellStyle name="40% - Accent2 11 10 3 2" xfId="37411"/>
    <cellStyle name="40% - Accent2 11 10 4" xfId="26228"/>
    <cellStyle name="40% - Accent2 11 10 5" xfId="44058"/>
    <cellStyle name="40% - Accent2 11 11" xfId="7091"/>
    <cellStyle name="40% - Accent2 11 11 2" xfId="26651"/>
    <cellStyle name="40% - Accent2 11 11 3" xfId="44476"/>
    <cellStyle name="40% - Accent2 11 12" xfId="12298"/>
    <cellStyle name="40% - Accent2 11 12 2" xfId="31856"/>
    <cellStyle name="40% - Accent2 11 12 3" xfId="49641"/>
    <cellStyle name="40% - Accent2 11 13" xfId="12651"/>
    <cellStyle name="40% - Accent2 11 13 2" xfId="32208"/>
    <cellStyle name="40% - Accent2 11 13 3" xfId="49951"/>
    <cellStyle name="40% - Accent2 11 14" xfId="13102"/>
    <cellStyle name="40% - Accent2 11 14 2" xfId="32604"/>
    <cellStyle name="40% - Accent2 11 15" xfId="18419"/>
    <cellStyle name="40% - Accent2 11 15 2" xfId="37777"/>
    <cellStyle name="40% - Accent2 11 16" xfId="21421"/>
    <cellStyle name="40% - Accent2 11 17" xfId="19937"/>
    <cellStyle name="40% - Accent2 11 18" xfId="39261"/>
    <cellStyle name="40% - Accent2 11 2" xfId="1244"/>
    <cellStyle name="40% - Accent2 11 2 10" xfId="7149"/>
    <cellStyle name="40% - Accent2 11 2 10 2" xfId="26709"/>
    <cellStyle name="40% - Accent2 11 2 10 3" xfId="44534"/>
    <cellStyle name="40% - Accent2 11 2 11" xfId="12357"/>
    <cellStyle name="40% - Accent2 11 2 11 2" xfId="31915"/>
    <cellStyle name="40% - Accent2 11 2 11 3" xfId="49699"/>
    <cellStyle name="40% - Accent2 11 2 12" xfId="12712"/>
    <cellStyle name="40% - Accent2 11 2 12 2" xfId="32268"/>
    <cellStyle name="40% - Accent2 11 2 12 3" xfId="50009"/>
    <cellStyle name="40% - Accent2 11 2 13" xfId="13165"/>
    <cellStyle name="40% - Accent2 11 2 13 2" xfId="32664"/>
    <cellStyle name="40% - Accent2 11 2 14" xfId="18477"/>
    <cellStyle name="40% - Accent2 11 2 14 2" xfId="37835"/>
    <cellStyle name="40% - Accent2 11 2 15" xfId="21479"/>
    <cellStyle name="40% - Accent2 11 2 16" xfId="19995"/>
    <cellStyle name="40% - Accent2 11 2 17" xfId="39319"/>
    <cellStyle name="40% - Accent2 11 2 2" xfId="1499"/>
    <cellStyle name="40% - Accent2 11 2 2 10" xfId="12870"/>
    <cellStyle name="40% - Accent2 11 2 2 10 2" xfId="32426"/>
    <cellStyle name="40% - Accent2 11 2 2 10 3" xfId="50165"/>
    <cellStyle name="40% - Accent2 11 2 2 11" xfId="13376"/>
    <cellStyle name="40% - Accent2 11 2 2 11 2" xfId="32809"/>
    <cellStyle name="40% - Accent2 11 2 2 12" xfId="18656"/>
    <cellStyle name="40% - Accent2 11 2 2 12 2" xfId="37980"/>
    <cellStyle name="40% - Accent2 11 2 2 13" xfId="21624"/>
    <cellStyle name="40% - Accent2 11 2 2 14" xfId="20140"/>
    <cellStyle name="40% - Accent2 11 2 2 15" xfId="39464"/>
    <cellStyle name="40% - Accent2 11 2 2 2" xfId="1792"/>
    <cellStyle name="40% - Accent2 11 2 2 2 10" xfId="39755"/>
    <cellStyle name="40% - Accent2 11 2 2 2 2" xfId="2538"/>
    <cellStyle name="40% - Accent2 11 2 2 2 2 2" xfId="4561"/>
    <cellStyle name="40% - Accent2 11 2 2 2 2 2 2" xfId="9948"/>
    <cellStyle name="40% - Accent2 11 2 2 2 2 2 2 2" xfId="29506"/>
    <cellStyle name="40% - Accent2 11 2 2 2 2 2 2 3" xfId="47320"/>
    <cellStyle name="40% - Accent2 11 2 2 2 2 2 3" xfId="16067"/>
    <cellStyle name="40% - Accent2 11 2 2 2 2 2 3 2" xfId="35458"/>
    <cellStyle name="40% - Accent2 11 2 2 2 2 2 4" xfId="24275"/>
    <cellStyle name="40% - Accent2 11 2 2 2 2 2 5" xfId="42105"/>
    <cellStyle name="40% - Accent2 11 2 2 2 2 3" xfId="8333"/>
    <cellStyle name="40% - Accent2 11 2 2 2 2 3 2" xfId="27893"/>
    <cellStyle name="40% - Accent2 11 2 2 2 2 3 3" xfId="45712"/>
    <cellStyle name="40% - Accent2 11 2 2 2 2 4" xfId="14414"/>
    <cellStyle name="40% - Accent2 11 2 2 2 2 4 2" xfId="33842"/>
    <cellStyle name="40% - Accent2 11 2 2 2 2 5" xfId="19689"/>
    <cellStyle name="40% - Accent2 11 2 2 2 2 5 2" xfId="39013"/>
    <cellStyle name="40% - Accent2 11 2 2 2 2 6" xfId="22659"/>
    <cellStyle name="40% - Accent2 11 2 2 2 2 7" xfId="21173"/>
    <cellStyle name="40% - Accent2 11 2 2 2 2 8" xfId="40497"/>
    <cellStyle name="40% - Accent2 11 2 2 2 3" xfId="3831"/>
    <cellStyle name="40% - Accent2 11 2 2 2 3 2" xfId="9218"/>
    <cellStyle name="40% - Accent2 11 2 2 2 3 2 2" xfId="28776"/>
    <cellStyle name="40% - Accent2 11 2 2 2 3 2 3" xfId="46592"/>
    <cellStyle name="40% - Accent2 11 2 2 2 3 3" xfId="15337"/>
    <cellStyle name="40% - Accent2 11 2 2 2 3 3 2" xfId="34730"/>
    <cellStyle name="40% - Accent2 11 2 2 2 3 4" xfId="23547"/>
    <cellStyle name="40% - Accent2 11 2 2 2 3 5" xfId="41377"/>
    <cellStyle name="40% - Accent2 11 2 2 2 4" xfId="5939"/>
    <cellStyle name="40% - Accent2 11 2 2 2 4 2" xfId="11300"/>
    <cellStyle name="40% - Accent2 11 2 2 2 4 2 2" xfId="30858"/>
    <cellStyle name="40% - Accent2 11 2 2 2 4 2 3" xfId="48644"/>
    <cellStyle name="40% - Accent2 11 2 2 2 4 3" xfId="17423"/>
    <cellStyle name="40% - Accent2 11 2 2 2 4 3 2" xfId="36782"/>
    <cellStyle name="40% - Accent2 11 2 2 2 4 4" xfId="25599"/>
    <cellStyle name="40% - Accent2 11 2 2 2 4 5" xfId="43429"/>
    <cellStyle name="40% - Accent2 11 2 2 2 5" xfId="7587"/>
    <cellStyle name="40% - Accent2 11 2 2 2 5 2" xfId="27147"/>
    <cellStyle name="40% - Accent2 11 2 2 2 5 3" xfId="44970"/>
    <cellStyle name="40% - Accent2 11 2 2 2 6" xfId="13668"/>
    <cellStyle name="40% - Accent2 11 2 2 2 6 2" xfId="33100"/>
    <cellStyle name="40% - Accent2 11 2 2 2 7" xfId="18947"/>
    <cellStyle name="40% - Accent2 11 2 2 2 7 2" xfId="38271"/>
    <cellStyle name="40% - Accent2 11 2 2 2 8" xfId="21915"/>
    <cellStyle name="40% - Accent2 11 2 2 2 9" xfId="20431"/>
    <cellStyle name="40% - Accent2 11 2 2 3" xfId="2246"/>
    <cellStyle name="40% - Accent2 11 2 2 3 2" xfId="4282"/>
    <cellStyle name="40% - Accent2 11 2 2 3 2 2" xfId="9669"/>
    <cellStyle name="40% - Accent2 11 2 2 3 2 2 2" xfId="29227"/>
    <cellStyle name="40% - Accent2 11 2 2 3 2 2 3" xfId="47042"/>
    <cellStyle name="40% - Accent2 11 2 2 3 2 3" xfId="15788"/>
    <cellStyle name="40% - Accent2 11 2 2 3 2 3 2" xfId="35180"/>
    <cellStyle name="40% - Accent2 11 2 2 3 2 4" xfId="23997"/>
    <cellStyle name="40% - Accent2 11 2 2 3 2 5" xfId="41827"/>
    <cellStyle name="40% - Accent2 11 2 2 3 3" xfId="8041"/>
    <cellStyle name="40% - Accent2 11 2 2 3 3 2" xfId="27601"/>
    <cellStyle name="40% - Accent2 11 2 2 3 3 3" xfId="45421"/>
    <cellStyle name="40% - Accent2 11 2 2 3 4" xfId="14122"/>
    <cellStyle name="40% - Accent2 11 2 2 3 4 2" xfId="33551"/>
    <cellStyle name="40% - Accent2 11 2 2 3 5" xfId="19398"/>
    <cellStyle name="40% - Accent2 11 2 2 3 5 2" xfId="38722"/>
    <cellStyle name="40% - Accent2 11 2 2 3 6" xfId="22367"/>
    <cellStyle name="40% - Accent2 11 2 2 3 7" xfId="20882"/>
    <cellStyle name="40% - Accent2 11 2 2 3 8" xfId="40206"/>
    <cellStyle name="40% - Accent2 11 2 2 4" xfId="3419"/>
    <cellStyle name="40% - Accent2 11 2 2 4 2" xfId="8911"/>
    <cellStyle name="40% - Accent2 11 2 2 4 2 2" xfId="28471"/>
    <cellStyle name="40% - Accent2 11 2 2 4 2 3" xfId="46288"/>
    <cellStyle name="40% - Accent2 11 2 2 4 3" xfId="15013"/>
    <cellStyle name="40% - Accent2 11 2 2 4 3 2" xfId="34426"/>
    <cellStyle name="40% - Accent2 11 2 2 4 4" xfId="23243"/>
    <cellStyle name="40% - Accent2 11 2 2 4 5" xfId="41073"/>
    <cellStyle name="40% - Accent2 11 2 2 5" xfId="5330"/>
    <cellStyle name="40% - Accent2 11 2 2 5 2" xfId="10696"/>
    <cellStyle name="40% - Accent2 11 2 2 5 2 2" xfId="30254"/>
    <cellStyle name="40% - Accent2 11 2 2 5 2 3" xfId="48053"/>
    <cellStyle name="40% - Accent2 11 2 2 5 3" xfId="16819"/>
    <cellStyle name="40% - Accent2 11 2 2 5 3 2" xfId="36191"/>
    <cellStyle name="40% - Accent2 11 2 2 5 4" xfId="25008"/>
    <cellStyle name="40% - Accent2 11 2 2 5 5" xfId="42838"/>
    <cellStyle name="40% - Accent2 11 2 2 6" xfId="6426"/>
    <cellStyle name="40% - Accent2 11 2 2 6 2" xfId="11787"/>
    <cellStyle name="40% - Accent2 11 2 2 6 2 2" xfId="31345"/>
    <cellStyle name="40% - Accent2 11 2 2 6 2 3" xfId="49130"/>
    <cellStyle name="40% - Accent2 11 2 2 6 3" xfId="17910"/>
    <cellStyle name="40% - Accent2 11 2 2 6 3 2" xfId="37268"/>
    <cellStyle name="40% - Accent2 11 2 2 6 4" xfId="26085"/>
    <cellStyle name="40% - Accent2 11 2 2 6 5" xfId="43915"/>
    <cellStyle name="40% - Accent2 11 2 2 7" xfId="6830"/>
    <cellStyle name="40% - Accent2 11 2 2 7 2" xfId="12191"/>
    <cellStyle name="40% - Accent2 11 2 2 7 2 2" xfId="31749"/>
    <cellStyle name="40% - Accent2 11 2 2 7 2 3" xfId="49534"/>
    <cellStyle name="40% - Accent2 11 2 2 7 3" xfId="18314"/>
    <cellStyle name="40% - Accent2 11 2 2 7 3 2" xfId="37672"/>
    <cellStyle name="40% - Accent2 11 2 2 7 4" xfId="26489"/>
    <cellStyle name="40% - Accent2 11 2 2 7 5" xfId="44319"/>
    <cellStyle name="40% - Accent2 11 2 2 8" xfId="7295"/>
    <cellStyle name="40% - Accent2 11 2 2 8 2" xfId="26855"/>
    <cellStyle name="40% - Accent2 11 2 2 8 3" xfId="44679"/>
    <cellStyle name="40% - Accent2 11 2 2 9" xfId="12514"/>
    <cellStyle name="40% - Accent2 11 2 2 9 2" xfId="32071"/>
    <cellStyle name="40% - Accent2 11 2 2 9 3" xfId="49855"/>
    <cellStyle name="40% - Accent2 11 2 3" xfId="1646"/>
    <cellStyle name="40% - Accent2 11 2 3 10" xfId="39610"/>
    <cellStyle name="40% - Accent2 11 2 3 2" xfId="2392"/>
    <cellStyle name="40% - Accent2 11 2 3 2 2" xfId="4415"/>
    <cellStyle name="40% - Accent2 11 2 3 2 2 2" xfId="9802"/>
    <cellStyle name="40% - Accent2 11 2 3 2 2 2 2" xfId="29360"/>
    <cellStyle name="40% - Accent2 11 2 3 2 2 2 3" xfId="47175"/>
    <cellStyle name="40% - Accent2 11 2 3 2 2 3" xfId="15921"/>
    <cellStyle name="40% - Accent2 11 2 3 2 2 3 2" xfId="35313"/>
    <cellStyle name="40% - Accent2 11 2 3 2 2 4" xfId="24130"/>
    <cellStyle name="40% - Accent2 11 2 3 2 2 5" xfId="41960"/>
    <cellStyle name="40% - Accent2 11 2 3 2 3" xfId="5727"/>
    <cellStyle name="40% - Accent2 11 2 3 2 3 2" xfId="11088"/>
    <cellStyle name="40% - Accent2 11 2 3 2 3 2 2" xfId="30646"/>
    <cellStyle name="40% - Accent2 11 2 3 2 3 2 3" xfId="48432"/>
    <cellStyle name="40% - Accent2 11 2 3 2 3 3" xfId="17211"/>
    <cellStyle name="40% - Accent2 11 2 3 2 3 3 2" xfId="36570"/>
    <cellStyle name="40% - Accent2 11 2 3 2 3 4" xfId="25387"/>
    <cellStyle name="40% - Accent2 11 2 3 2 3 5" xfId="43217"/>
    <cellStyle name="40% - Accent2 11 2 3 2 4" xfId="8187"/>
    <cellStyle name="40% - Accent2 11 2 3 2 4 2" xfId="27747"/>
    <cellStyle name="40% - Accent2 11 2 3 2 4 3" xfId="45567"/>
    <cellStyle name="40% - Accent2 11 2 3 2 5" xfId="14268"/>
    <cellStyle name="40% - Accent2 11 2 3 2 5 2" xfId="33697"/>
    <cellStyle name="40% - Accent2 11 2 3 2 6" xfId="19544"/>
    <cellStyle name="40% - Accent2 11 2 3 2 6 2" xfId="38868"/>
    <cellStyle name="40% - Accent2 11 2 3 2 7" xfId="22513"/>
    <cellStyle name="40% - Accent2 11 2 3 2 8" xfId="21028"/>
    <cellStyle name="40% - Accent2 11 2 3 2 9" xfId="40352"/>
    <cellStyle name="40% - Accent2 11 2 3 3" xfId="3688"/>
    <cellStyle name="40% - Accent2 11 2 3 3 2" xfId="9075"/>
    <cellStyle name="40% - Accent2 11 2 3 3 2 2" xfId="28633"/>
    <cellStyle name="40% - Accent2 11 2 3 3 2 3" xfId="46449"/>
    <cellStyle name="40% - Accent2 11 2 3 3 3" xfId="15194"/>
    <cellStyle name="40% - Accent2 11 2 3 3 3 2" xfId="34587"/>
    <cellStyle name="40% - Accent2 11 2 3 3 4" xfId="23404"/>
    <cellStyle name="40% - Accent2 11 2 3 3 5" xfId="41234"/>
    <cellStyle name="40% - Accent2 11 2 3 4" xfId="5103"/>
    <cellStyle name="40% - Accent2 11 2 3 4 2" xfId="10470"/>
    <cellStyle name="40% - Accent2 11 2 3 4 2 2" xfId="30028"/>
    <cellStyle name="40% - Accent2 11 2 3 4 2 3" xfId="47841"/>
    <cellStyle name="40% - Accent2 11 2 3 4 3" xfId="16593"/>
    <cellStyle name="40% - Accent2 11 2 3 4 3 2" xfId="35979"/>
    <cellStyle name="40% - Accent2 11 2 3 4 4" xfId="24796"/>
    <cellStyle name="40% - Accent2 11 2 3 4 5" xfId="42626"/>
    <cellStyle name="40% - Accent2 11 2 3 5" xfId="7441"/>
    <cellStyle name="40% - Accent2 11 2 3 5 2" xfId="27001"/>
    <cellStyle name="40% - Accent2 11 2 3 5 3" xfId="44825"/>
    <cellStyle name="40% - Accent2 11 2 3 6" xfId="13522"/>
    <cellStyle name="40% - Accent2 11 2 3 6 2" xfId="32955"/>
    <cellStyle name="40% - Accent2 11 2 3 7" xfId="18802"/>
    <cellStyle name="40% - Accent2 11 2 3 7 2" xfId="38126"/>
    <cellStyle name="40% - Accent2 11 2 3 8" xfId="21770"/>
    <cellStyle name="40% - Accent2 11 2 3 9" xfId="20286"/>
    <cellStyle name="40% - Accent2 11 2 4" xfId="1954"/>
    <cellStyle name="40% - Accent2 11 2 4 10" xfId="39916"/>
    <cellStyle name="40% - Accent2 11 2 4 2" xfId="2699"/>
    <cellStyle name="40% - Accent2 11 2 4 2 2" xfId="4721"/>
    <cellStyle name="40% - Accent2 11 2 4 2 2 2" xfId="10108"/>
    <cellStyle name="40% - Accent2 11 2 4 2 2 2 2" xfId="29666"/>
    <cellStyle name="40% - Accent2 11 2 4 2 2 2 3" xfId="47480"/>
    <cellStyle name="40% - Accent2 11 2 4 2 2 3" xfId="16227"/>
    <cellStyle name="40% - Accent2 11 2 4 2 2 3 2" xfId="35618"/>
    <cellStyle name="40% - Accent2 11 2 4 2 2 4" xfId="24435"/>
    <cellStyle name="40% - Accent2 11 2 4 2 2 5" xfId="42265"/>
    <cellStyle name="40% - Accent2 11 2 4 2 3" xfId="8494"/>
    <cellStyle name="40% - Accent2 11 2 4 2 3 2" xfId="28054"/>
    <cellStyle name="40% - Accent2 11 2 4 2 3 3" xfId="45873"/>
    <cellStyle name="40% - Accent2 11 2 4 2 4" xfId="14575"/>
    <cellStyle name="40% - Accent2 11 2 4 2 4 2" xfId="34003"/>
    <cellStyle name="40% - Accent2 11 2 4 2 5" xfId="19850"/>
    <cellStyle name="40% - Accent2 11 2 4 2 5 2" xfId="39174"/>
    <cellStyle name="40% - Accent2 11 2 4 2 6" xfId="22820"/>
    <cellStyle name="40% - Accent2 11 2 4 2 7" xfId="21334"/>
    <cellStyle name="40% - Accent2 11 2 4 2 8" xfId="40658"/>
    <cellStyle name="40% - Accent2 11 2 4 3" xfId="3991"/>
    <cellStyle name="40% - Accent2 11 2 4 3 2" xfId="9378"/>
    <cellStyle name="40% - Accent2 11 2 4 3 2 2" xfId="28936"/>
    <cellStyle name="40% - Accent2 11 2 4 3 2 3" xfId="46752"/>
    <cellStyle name="40% - Accent2 11 2 4 3 3" xfId="15497"/>
    <cellStyle name="40% - Accent2 11 2 4 3 3 2" xfId="34890"/>
    <cellStyle name="40% - Accent2 11 2 4 3 4" xfId="23707"/>
    <cellStyle name="40% - Accent2 11 2 4 3 5" xfId="41537"/>
    <cellStyle name="40% - Accent2 11 2 4 4" xfId="5537"/>
    <cellStyle name="40% - Accent2 11 2 4 4 2" xfId="10898"/>
    <cellStyle name="40% - Accent2 11 2 4 4 2 2" xfId="30456"/>
    <cellStyle name="40% - Accent2 11 2 4 4 2 3" xfId="48242"/>
    <cellStyle name="40% - Accent2 11 2 4 4 3" xfId="17021"/>
    <cellStyle name="40% - Accent2 11 2 4 4 3 2" xfId="36380"/>
    <cellStyle name="40% - Accent2 11 2 4 4 4" xfId="25197"/>
    <cellStyle name="40% - Accent2 11 2 4 4 5" xfId="43027"/>
    <cellStyle name="40% - Accent2 11 2 4 5" xfId="7749"/>
    <cellStyle name="40% - Accent2 11 2 4 5 2" xfId="27309"/>
    <cellStyle name="40% - Accent2 11 2 4 5 3" xfId="45131"/>
    <cellStyle name="40% - Accent2 11 2 4 6" xfId="13830"/>
    <cellStyle name="40% - Accent2 11 2 4 6 2" xfId="33261"/>
    <cellStyle name="40% - Accent2 11 2 4 7" xfId="19108"/>
    <cellStyle name="40% - Accent2 11 2 4 7 2" xfId="38432"/>
    <cellStyle name="40% - Accent2 11 2 4 8" xfId="22076"/>
    <cellStyle name="40% - Accent2 11 2 4 9" xfId="20592"/>
    <cellStyle name="40% - Accent2 11 2 5" xfId="2100"/>
    <cellStyle name="40% - Accent2 11 2 5 2" xfId="4136"/>
    <cellStyle name="40% - Accent2 11 2 5 2 2" xfId="9523"/>
    <cellStyle name="40% - Accent2 11 2 5 2 2 2" xfId="29081"/>
    <cellStyle name="40% - Accent2 11 2 5 2 2 3" xfId="46897"/>
    <cellStyle name="40% - Accent2 11 2 5 2 3" xfId="15642"/>
    <cellStyle name="40% - Accent2 11 2 5 2 3 2" xfId="35035"/>
    <cellStyle name="40% - Accent2 11 2 5 2 4" xfId="23852"/>
    <cellStyle name="40% - Accent2 11 2 5 2 5" xfId="41682"/>
    <cellStyle name="40% - Accent2 11 2 5 3" xfId="7895"/>
    <cellStyle name="40% - Accent2 11 2 5 3 2" xfId="27455"/>
    <cellStyle name="40% - Accent2 11 2 5 3 3" xfId="45276"/>
    <cellStyle name="40% - Accent2 11 2 5 4" xfId="13976"/>
    <cellStyle name="40% - Accent2 11 2 5 4 2" xfId="33406"/>
    <cellStyle name="40% - Accent2 11 2 5 5" xfId="19253"/>
    <cellStyle name="40% - Accent2 11 2 5 5 2" xfId="38577"/>
    <cellStyle name="40% - Accent2 11 2 5 6" xfId="22221"/>
    <cellStyle name="40% - Accent2 11 2 5 7" xfId="20737"/>
    <cellStyle name="40% - Accent2 11 2 5 8" xfId="40061"/>
    <cellStyle name="40% - Accent2 11 2 6" xfId="3128"/>
    <cellStyle name="40% - Accent2 11 2 6 2" xfId="8708"/>
    <cellStyle name="40% - Accent2 11 2 6 2 2" xfId="28268"/>
    <cellStyle name="40% - Accent2 11 2 6 2 3" xfId="46085"/>
    <cellStyle name="40% - Accent2 11 2 6 3" xfId="14799"/>
    <cellStyle name="40% - Accent2 11 2 6 3 2" xfId="34219"/>
    <cellStyle name="40% - Accent2 11 2 6 4" xfId="23036"/>
    <cellStyle name="40% - Accent2 11 2 6 5" xfId="40870"/>
    <cellStyle name="40% - Accent2 11 2 7" xfId="4896"/>
    <cellStyle name="40% - Accent2 11 2 7 2" xfId="10280"/>
    <cellStyle name="40% - Accent2 11 2 7 2 2" xfId="29838"/>
    <cellStyle name="40% - Accent2 11 2 7 2 3" xfId="47651"/>
    <cellStyle name="40% - Accent2 11 2 7 3" xfId="16402"/>
    <cellStyle name="40% - Accent2 11 2 7 3 2" xfId="35789"/>
    <cellStyle name="40% - Accent2 11 2 7 4" xfId="24606"/>
    <cellStyle name="40% - Accent2 11 2 7 5" xfId="42436"/>
    <cellStyle name="40% - Accent2 11 2 8" xfId="6223"/>
    <cellStyle name="40% - Accent2 11 2 8 2" xfId="11584"/>
    <cellStyle name="40% - Accent2 11 2 8 2 2" xfId="31142"/>
    <cellStyle name="40% - Accent2 11 2 8 2 3" xfId="48927"/>
    <cellStyle name="40% - Accent2 11 2 8 3" xfId="17707"/>
    <cellStyle name="40% - Accent2 11 2 8 3 2" xfId="37065"/>
    <cellStyle name="40% - Accent2 11 2 8 4" xfId="25882"/>
    <cellStyle name="40% - Accent2 11 2 8 5" xfId="43712"/>
    <cellStyle name="40% - Accent2 11 2 9" xfId="6627"/>
    <cellStyle name="40% - Accent2 11 2 9 2" xfId="11988"/>
    <cellStyle name="40% - Accent2 11 2 9 2 2" xfId="31546"/>
    <cellStyle name="40% - Accent2 11 2 9 2 3" xfId="49331"/>
    <cellStyle name="40% - Accent2 11 2 9 3" xfId="18111"/>
    <cellStyle name="40% - Accent2 11 2 9 3 2" xfId="37469"/>
    <cellStyle name="40% - Accent2 11 2 9 4" xfId="26286"/>
    <cellStyle name="40% - Accent2 11 2 9 5" xfId="44116"/>
    <cellStyle name="40% - Accent2 11 3" xfId="1435"/>
    <cellStyle name="40% - Accent2 11 3 10" xfId="12812"/>
    <cellStyle name="40% - Accent2 11 3 10 2" xfId="32368"/>
    <cellStyle name="40% - Accent2 11 3 10 3" xfId="50107"/>
    <cellStyle name="40% - Accent2 11 3 11" xfId="13314"/>
    <cellStyle name="40% - Accent2 11 3 11 2" xfId="32751"/>
    <cellStyle name="40% - Accent2 11 3 12" xfId="18596"/>
    <cellStyle name="40% - Accent2 11 3 12 2" xfId="37922"/>
    <cellStyle name="40% - Accent2 11 3 13" xfId="21566"/>
    <cellStyle name="40% - Accent2 11 3 14" xfId="20082"/>
    <cellStyle name="40% - Accent2 11 3 15" xfId="39406"/>
    <cellStyle name="40% - Accent2 11 3 2" xfId="1733"/>
    <cellStyle name="40% - Accent2 11 3 2 10" xfId="39697"/>
    <cellStyle name="40% - Accent2 11 3 2 2" xfId="2479"/>
    <cellStyle name="40% - Accent2 11 3 2 2 2" xfId="4502"/>
    <cellStyle name="40% - Accent2 11 3 2 2 2 2" xfId="9889"/>
    <cellStyle name="40% - Accent2 11 3 2 2 2 2 2" xfId="29447"/>
    <cellStyle name="40% - Accent2 11 3 2 2 2 2 3" xfId="47262"/>
    <cellStyle name="40% - Accent2 11 3 2 2 2 3" xfId="16008"/>
    <cellStyle name="40% - Accent2 11 3 2 2 2 3 2" xfId="35400"/>
    <cellStyle name="40% - Accent2 11 3 2 2 2 4" xfId="24217"/>
    <cellStyle name="40% - Accent2 11 3 2 2 2 5" xfId="42047"/>
    <cellStyle name="40% - Accent2 11 3 2 2 3" xfId="8274"/>
    <cellStyle name="40% - Accent2 11 3 2 2 3 2" xfId="27834"/>
    <cellStyle name="40% - Accent2 11 3 2 2 3 3" xfId="45654"/>
    <cellStyle name="40% - Accent2 11 3 2 2 4" xfId="14355"/>
    <cellStyle name="40% - Accent2 11 3 2 2 4 2" xfId="33784"/>
    <cellStyle name="40% - Accent2 11 3 2 2 5" xfId="19631"/>
    <cellStyle name="40% - Accent2 11 3 2 2 5 2" xfId="38955"/>
    <cellStyle name="40% - Accent2 11 3 2 2 6" xfId="22600"/>
    <cellStyle name="40% - Accent2 11 3 2 2 7" xfId="21115"/>
    <cellStyle name="40% - Accent2 11 3 2 2 8" xfId="40439"/>
    <cellStyle name="40% - Accent2 11 3 2 3" xfId="3773"/>
    <cellStyle name="40% - Accent2 11 3 2 3 2" xfId="9160"/>
    <cellStyle name="40% - Accent2 11 3 2 3 2 2" xfId="28718"/>
    <cellStyle name="40% - Accent2 11 3 2 3 2 3" xfId="46534"/>
    <cellStyle name="40% - Accent2 11 3 2 3 3" xfId="15279"/>
    <cellStyle name="40% - Accent2 11 3 2 3 3 2" xfId="34672"/>
    <cellStyle name="40% - Accent2 11 3 2 3 4" xfId="23489"/>
    <cellStyle name="40% - Accent2 11 3 2 3 5" xfId="41319"/>
    <cellStyle name="40% - Accent2 11 3 2 4" xfId="5881"/>
    <cellStyle name="40% - Accent2 11 3 2 4 2" xfId="11242"/>
    <cellStyle name="40% - Accent2 11 3 2 4 2 2" xfId="30800"/>
    <cellStyle name="40% - Accent2 11 3 2 4 2 3" xfId="48586"/>
    <cellStyle name="40% - Accent2 11 3 2 4 3" xfId="17365"/>
    <cellStyle name="40% - Accent2 11 3 2 4 3 2" xfId="36724"/>
    <cellStyle name="40% - Accent2 11 3 2 4 4" xfId="25541"/>
    <cellStyle name="40% - Accent2 11 3 2 4 5" xfId="43371"/>
    <cellStyle name="40% - Accent2 11 3 2 5" xfId="7528"/>
    <cellStyle name="40% - Accent2 11 3 2 5 2" xfId="27088"/>
    <cellStyle name="40% - Accent2 11 3 2 5 3" xfId="44912"/>
    <cellStyle name="40% - Accent2 11 3 2 6" xfId="13609"/>
    <cellStyle name="40% - Accent2 11 3 2 6 2" xfId="33042"/>
    <cellStyle name="40% - Accent2 11 3 2 7" xfId="18889"/>
    <cellStyle name="40% - Accent2 11 3 2 7 2" xfId="38213"/>
    <cellStyle name="40% - Accent2 11 3 2 8" xfId="21857"/>
    <cellStyle name="40% - Accent2 11 3 2 9" xfId="20373"/>
    <cellStyle name="40% - Accent2 11 3 3" xfId="2187"/>
    <cellStyle name="40% - Accent2 11 3 3 2" xfId="4223"/>
    <cellStyle name="40% - Accent2 11 3 3 2 2" xfId="9610"/>
    <cellStyle name="40% - Accent2 11 3 3 2 2 2" xfId="29168"/>
    <cellStyle name="40% - Accent2 11 3 3 2 2 3" xfId="46984"/>
    <cellStyle name="40% - Accent2 11 3 3 2 3" xfId="15729"/>
    <cellStyle name="40% - Accent2 11 3 3 2 3 2" xfId="35122"/>
    <cellStyle name="40% - Accent2 11 3 3 2 4" xfId="23939"/>
    <cellStyle name="40% - Accent2 11 3 3 2 5" xfId="41769"/>
    <cellStyle name="40% - Accent2 11 3 3 3" xfId="7982"/>
    <cellStyle name="40% - Accent2 11 3 3 3 2" xfId="27542"/>
    <cellStyle name="40% - Accent2 11 3 3 3 3" xfId="45363"/>
    <cellStyle name="40% - Accent2 11 3 3 4" xfId="14063"/>
    <cellStyle name="40% - Accent2 11 3 3 4 2" xfId="33493"/>
    <cellStyle name="40% - Accent2 11 3 3 5" xfId="19340"/>
    <cellStyle name="40% - Accent2 11 3 3 5 2" xfId="38664"/>
    <cellStyle name="40% - Accent2 11 3 3 6" xfId="22308"/>
    <cellStyle name="40% - Accent2 11 3 3 7" xfId="20824"/>
    <cellStyle name="40% - Accent2 11 3 3 8" xfId="40148"/>
    <cellStyle name="40% - Accent2 11 3 4" xfId="3361"/>
    <cellStyle name="40% - Accent2 11 3 4 2" xfId="8853"/>
    <cellStyle name="40% - Accent2 11 3 4 2 2" xfId="28413"/>
    <cellStyle name="40% - Accent2 11 3 4 2 3" xfId="46230"/>
    <cellStyle name="40% - Accent2 11 3 4 3" xfId="14955"/>
    <cellStyle name="40% - Accent2 11 3 4 3 2" xfId="34368"/>
    <cellStyle name="40% - Accent2 11 3 4 4" xfId="23185"/>
    <cellStyle name="40% - Accent2 11 3 4 5" xfId="41015"/>
    <cellStyle name="40% - Accent2 11 3 5" xfId="5272"/>
    <cellStyle name="40% - Accent2 11 3 5 2" xfId="10638"/>
    <cellStyle name="40% - Accent2 11 3 5 2 2" xfId="30196"/>
    <cellStyle name="40% - Accent2 11 3 5 2 3" xfId="47995"/>
    <cellStyle name="40% - Accent2 11 3 5 3" xfId="16761"/>
    <cellStyle name="40% - Accent2 11 3 5 3 2" xfId="36133"/>
    <cellStyle name="40% - Accent2 11 3 5 4" xfId="24950"/>
    <cellStyle name="40% - Accent2 11 3 5 5" xfId="42780"/>
    <cellStyle name="40% - Accent2 11 3 6" xfId="6368"/>
    <cellStyle name="40% - Accent2 11 3 6 2" xfId="11729"/>
    <cellStyle name="40% - Accent2 11 3 6 2 2" xfId="31287"/>
    <cellStyle name="40% - Accent2 11 3 6 2 3" xfId="49072"/>
    <cellStyle name="40% - Accent2 11 3 6 3" xfId="17852"/>
    <cellStyle name="40% - Accent2 11 3 6 3 2" xfId="37210"/>
    <cellStyle name="40% - Accent2 11 3 6 4" xfId="26027"/>
    <cellStyle name="40% - Accent2 11 3 6 5" xfId="43857"/>
    <cellStyle name="40% - Accent2 11 3 7" xfId="6772"/>
    <cellStyle name="40% - Accent2 11 3 7 2" xfId="12133"/>
    <cellStyle name="40% - Accent2 11 3 7 2 2" xfId="31691"/>
    <cellStyle name="40% - Accent2 11 3 7 2 3" xfId="49476"/>
    <cellStyle name="40% - Accent2 11 3 7 3" xfId="18256"/>
    <cellStyle name="40% - Accent2 11 3 7 3 2" xfId="37614"/>
    <cellStyle name="40% - Accent2 11 3 7 4" xfId="26431"/>
    <cellStyle name="40% - Accent2 11 3 7 5" xfId="44261"/>
    <cellStyle name="40% - Accent2 11 3 8" xfId="7236"/>
    <cellStyle name="40% - Accent2 11 3 8 2" xfId="26796"/>
    <cellStyle name="40% - Accent2 11 3 8 3" xfId="44621"/>
    <cellStyle name="40% - Accent2 11 3 9" xfId="12456"/>
    <cellStyle name="40% - Accent2 11 3 9 2" xfId="32013"/>
    <cellStyle name="40% - Accent2 11 3 9 3" xfId="49797"/>
    <cellStyle name="40% - Accent2 11 4" xfId="1588"/>
    <cellStyle name="40% - Accent2 11 4 10" xfId="39552"/>
    <cellStyle name="40% - Accent2 11 4 2" xfId="2334"/>
    <cellStyle name="40% - Accent2 11 4 2 2" xfId="4357"/>
    <cellStyle name="40% - Accent2 11 4 2 2 2" xfId="9744"/>
    <cellStyle name="40% - Accent2 11 4 2 2 2 2" xfId="29302"/>
    <cellStyle name="40% - Accent2 11 4 2 2 2 3" xfId="47117"/>
    <cellStyle name="40% - Accent2 11 4 2 2 3" xfId="15863"/>
    <cellStyle name="40% - Accent2 11 4 2 2 3 2" xfId="35255"/>
    <cellStyle name="40% - Accent2 11 4 2 2 4" xfId="24072"/>
    <cellStyle name="40% - Accent2 11 4 2 2 5" xfId="41902"/>
    <cellStyle name="40% - Accent2 11 4 2 3" xfId="5669"/>
    <cellStyle name="40% - Accent2 11 4 2 3 2" xfId="11030"/>
    <cellStyle name="40% - Accent2 11 4 2 3 2 2" xfId="30588"/>
    <cellStyle name="40% - Accent2 11 4 2 3 2 3" xfId="48374"/>
    <cellStyle name="40% - Accent2 11 4 2 3 3" xfId="17153"/>
    <cellStyle name="40% - Accent2 11 4 2 3 3 2" xfId="36512"/>
    <cellStyle name="40% - Accent2 11 4 2 3 4" xfId="25329"/>
    <cellStyle name="40% - Accent2 11 4 2 3 5" xfId="43159"/>
    <cellStyle name="40% - Accent2 11 4 2 4" xfId="8129"/>
    <cellStyle name="40% - Accent2 11 4 2 4 2" xfId="27689"/>
    <cellStyle name="40% - Accent2 11 4 2 4 3" xfId="45509"/>
    <cellStyle name="40% - Accent2 11 4 2 5" xfId="14210"/>
    <cellStyle name="40% - Accent2 11 4 2 5 2" xfId="33639"/>
    <cellStyle name="40% - Accent2 11 4 2 6" xfId="19486"/>
    <cellStyle name="40% - Accent2 11 4 2 6 2" xfId="38810"/>
    <cellStyle name="40% - Accent2 11 4 2 7" xfId="22455"/>
    <cellStyle name="40% - Accent2 11 4 2 8" xfId="20970"/>
    <cellStyle name="40% - Accent2 11 4 2 9" xfId="40294"/>
    <cellStyle name="40% - Accent2 11 4 3" xfId="3630"/>
    <cellStyle name="40% - Accent2 11 4 3 2" xfId="9017"/>
    <cellStyle name="40% - Accent2 11 4 3 2 2" xfId="28575"/>
    <cellStyle name="40% - Accent2 11 4 3 2 3" xfId="46391"/>
    <cellStyle name="40% - Accent2 11 4 3 3" xfId="15136"/>
    <cellStyle name="40% - Accent2 11 4 3 3 2" xfId="34529"/>
    <cellStyle name="40% - Accent2 11 4 3 4" xfId="23346"/>
    <cellStyle name="40% - Accent2 11 4 3 5" xfId="41176"/>
    <cellStyle name="40% - Accent2 11 4 4" xfId="5045"/>
    <cellStyle name="40% - Accent2 11 4 4 2" xfId="10412"/>
    <cellStyle name="40% - Accent2 11 4 4 2 2" xfId="29970"/>
    <cellStyle name="40% - Accent2 11 4 4 2 3" xfId="47783"/>
    <cellStyle name="40% - Accent2 11 4 4 3" xfId="16535"/>
    <cellStyle name="40% - Accent2 11 4 4 3 2" xfId="35921"/>
    <cellStyle name="40% - Accent2 11 4 4 4" xfId="24738"/>
    <cellStyle name="40% - Accent2 11 4 4 5" xfId="42568"/>
    <cellStyle name="40% - Accent2 11 4 5" xfId="7383"/>
    <cellStyle name="40% - Accent2 11 4 5 2" xfId="26943"/>
    <cellStyle name="40% - Accent2 11 4 5 3" xfId="44767"/>
    <cellStyle name="40% - Accent2 11 4 6" xfId="13464"/>
    <cellStyle name="40% - Accent2 11 4 6 2" xfId="32897"/>
    <cellStyle name="40% - Accent2 11 4 7" xfId="18744"/>
    <cellStyle name="40% - Accent2 11 4 7 2" xfId="38068"/>
    <cellStyle name="40% - Accent2 11 4 8" xfId="21712"/>
    <cellStyle name="40% - Accent2 11 4 9" xfId="20228"/>
    <cellStyle name="40% - Accent2 11 5" xfId="1895"/>
    <cellStyle name="40% - Accent2 11 5 10" xfId="39858"/>
    <cellStyle name="40% - Accent2 11 5 2" xfId="2641"/>
    <cellStyle name="40% - Accent2 11 5 2 2" xfId="4663"/>
    <cellStyle name="40% - Accent2 11 5 2 2 2" xfId="10050"/>
    <cellStyle name="40% - Accent2 11 5 2 2 2 2" xfId="29608"/>
    <cellStyle name="40% - Accent2 11 5 2 2 2 3" xfId="47422"/>
    <cellStyle name="40% - Accent2 11 5 2 2 3" xfId="16169"/>
    <cellStyle name="40% - Accent2 11 5 2 2 3 2" xfId="35560"/>
    <cellStyle name="40% - Accent2 11 5 2 2 4" xfId="24377"/>
    <cellStyle name="40% - Accent2 11 5 2 2 5" xfId="42207"/>
    <cellStyle name="40% - Accent2 11 5 2 3" xfId="8436"/>
    <cellStyle name="40% - Accent2 11 5 2 3 2" xfId="27996"/>
    <cellStyle name="40% - Accent2 11 5 2 3 3" xfId="45815"/>
    <cellStyle name="40% - Accent2 11 5 2 4" xfId="14517"/>
    <cellStyle name="40% - Accent2 11 5 2 4 2" xfId="33945"/>
    <cellStyle name="40% - Accent2 11 5 2 5" xfId="19792"/>
    <cellStyle name="40% - Accent2 11 5 2 5 2" xfId="39116"/>
    <cellStyle name="40% - Accent2 11 5 2 6" xfId="22762"/>
    <cellStyle name="40% - Accent2 11 5 2 7" xfId="21276"/>
    <cellStyle name="40% - Accent2 11 5 2 8" xfId="40600"/>
    <cellStyle name="40% - Accent2 11 5 3" xfId="3933"/>
    <cellStyle name="40% - Accent2 11 5 3 2" xfId="9320"/>
    <cellStyle name="40% - Accent2 11 5 3 2 2" xfId="28878"/>
    <cellStyle name="40% - Accent2 11 5 3 2 3" xfId="46694"/>
    <cellStyle name="40% - Accent2 11 5 3 3" xfId="15439"/>
    <cellStyle name="40% - Accent2 11 5 3 3 2" xfId="34832"/>
    <cellStyle name="40% - Accent2 11 5 3 4" xfId="23649"/>
    <cellStyle name="40% - Accent2 11 5 3 5" xfId="41479"/>
    <cellStyle name="40% - Accent2 11 5 4" xfId="5479"/>
    <cellStyle name="40% - Accent2 11 5 4 2" xfId="10840"/>
    <cellStyle name="40% - Accent2 11 5 4 2 2" xfId="30398"/>
    <cellStyle name="40% - Accent2 11 5 4 2 3" xfId="48184"/>
    <cellStyle name="40% - Accent2 11 5 4 3" xfId="16963"/>
    <cellStyle name="40% - Accent2 11 5 4 3 2" xfId="36322"/>
    <cellStyle name="40% - Accent2 11 5 4 4" xfId="25139"/>
    <cellStyle name="40% - Accent2 11 5 4 5" xfId="42969"/>
    <cellStyle name="40% - Accent2 11 5 5" xfId="7690"/>
    <cellStyle name="40% - Accent2 11 5 5 2" xfId="27250"/>
    <cellStyle name="40% - Accent2 11 5 5 3" xfId="45073"/>
    <cellStyle name="40% - Accent2 11 5 6" xfId="13771"/>
    <cellStyle name="40% - Accent2 11 5 6 2" xfId="33203"/>
    <cellStyle name="40% - Accent2 11 5 7" xfId="19050"/>
    <cellStyle name="40% - Accent2 11 5 7 2" xfId="38374"/>
    <cellStyle name="40% - Accent2 11 5 8" xfId="22018"/>
    <cellStyle name="40% - Accent2 11 5 9" xfId="20534"/>
    <cellStyle name="40% - Accent2 11 6" xfId="2042"/>
    <cellStyle name="40% - Accent2 11 6 2" xfId="4078"/>
    <cellStyle name="40% - Accent2 11 6 2 2" xfId="9465"/>
    <cellStyle name="40% - Accent2 11 6 2 2 2" xfId="29023"/>
    <cellStyle name="40% - Accent2 11 6 2 2 3" xfId="46839"/>
    <cellStyle name="40% - Accent2 11 6 2 3" xfId="15584"/>
    <cellStyle name="40% - Accent2 11 6 2 3 2" xfId="34977"/>
    <cellStyle name="40% - Accent2 11 6 2 4" xfId="23794"/>
    <cellStyle name="40% - Accent2 11 6 2 5" xfId="41624"/>
    <cellStyle name="40% - Accent2 11 6 3" xfId="7837"/>
    <cellStyle name="40% - Accent2 11 6 3 2" xfId="27397"/>
    <cellStyle name="40% - Accent2 11 6 3 3" xfId="45218"/>
    <cellStyle name="40% - Accent2 11 6 4" xfId="13918"/>
    <cellStyle name="40% - Accent2 11 6 4 2" xfId="33348"/>
    <cellStyle name="40% - Accent2 11 6 5" xfId="19195"/>
    <cellStyle name="40% - Accent2 11 6 5 2" xfId="38519"/>
    <cellStyle name="40% - Accent2 11 6 6" xfId="22163"/>
    <cellStyle name="40% - Accent2 11 6 7" xfId="20679"/>
    <cellStyle name="40% - Accent2 11 6 8" xfId="40003"/>
    <cellStyle name="40% - Accent2 11 7" xfId="3070"/>
    <cellStyle name="40% - Accent2 11 7 2" xfId="8650"/>
    <cellStyle name="40% - Accent2 11 7 2 2" xfId="28210"/>
    <cellStyle name="40% - Accent2 11 7 2 3" xfId="46027"/>
    <cellStyle name="40% - Accent2 11 7 3" xfId="14741"/>
    <cellStyle name="40% - Accent2 11 7 3 2" xfId="34161"/>
    <cellStyle name="40% - Accent2 11 7 4" xfId="22978"/>
    <cellStyle name="40% - Accent2 11 7 5" xfId="40812"/>
    <cellStyle name="40% - Accent2 11 8" xfId="4836"/>
    <cellStyle name="40% - Accent2 11 8 2" xfId="10220"/>
    <cellStyle name="40% - Accent2 11 8 2 2" xfId="29778"/>
    <cellStyle name="40% - Accent2 11 8 2 3" xfId="47592"/>
    <cellStyle name="40% - Accent2 11 8 3" xfId="16342"/>
    <cellStyle name="40% - Accent2 11 8 3 2" xfId="35730"/>
    <cellStyle name="40% - Accent2 11 8 4" xfId="24547"/>
    <cellStyle name="40% - Accent2 11 8 5" xfId="42377"/>
    <cellStyle name="40% - Accent2 11 9" xfId="6165"/>
    <cellStyle name="40% - Accent2 11 9 2" xfId="11526"/>
    <cellStyle name="40% - Accent2 11 9 2 2" xfId="31084"/>
    <cellStyle name="40% - Accent2 11 9 2 3" xfId="48869"/>
    <cellStyle name="40% - Accent2 11 9 3" xfId="17649"/>
    <cellStyle name="40% - Accent2 11 9 3 2" xfId="37007"/>
    <cellStyle name="40% - Accent2 11 9 4" xfId="25824"/>
    <cellStyle name="40% - Accent2 11 9 5" xfId="43654"/>
    <cellStyle name="40% - Accent2 12" xfId="1172"/>
    <cellStyle name="40% - Accent2 13" xfId="1279"/>
    <cellStyle name="40% - Accent2 13 10" xfId="7176"/>
    <cellStyle name="40% - Accent2 13 10 2" xfId="26736"/>
    <cellStyle name="40% - Accent2 13 10 3" xfId="44561"/>
    <cellStyle name="40% - Accent2 13 11" xfId="12384"/>
    <cellStyle name="40% - Accent2 13 11 2" xfId="31942"/>
    <cellStyle name="40% - Accent2 13 11 3" xfId="49726"/>
    <cellStyle name="40% - Accent2 13 12" xfId="12739"/>
    <cellStyle name="40% - Accent2 13 12 2" xfId="32295"/>
    <cellStyle name="40% - Accent2 13 12 3" xfId="50036"/>
    <cellStyle name="40% - Accent2 13 13" xfId="13192"/>
    <cellStyle name="40% - Accent2 13 13 2" xfId="32691"/>
    <cellStyle name="40% - Accent2 13 14" xfId="18504"/>
    <cellStyle name="40% - Accent2 13 14 2" xfId="37862"/>
    <cellStyle name="40% - Accent2 13 15" xfId="21506"/>
    <cellStyle name="40% - Accent2 13 16" xfId="20022"/>
    <cellStyle name="40% - Accent2 13 17" xfId="39346"/>
    <cellStyle name="40% - Accent2 13 2" xfId="1526"/>
    <cellStyle name="40% - Accent2 13 2 10" xfId="12897"/>
    <cellStyle name="40% - Accent2 13 2 10 2" xfId="32453"/>
    <cellStyle name="40% - Accent2 13 2 10 3" xfId="50192"/>
    <cellStyle name="40% - Accent2 13 2 11" xfId="13403"/>
    <cellStyle name="40% - Accent2 13 2 11 2" xfId="32836"/>
    <cellStyle name="40% - Accent2 13 2 12" xfId="18683"/>
    <cellStyle name="40% - Accent2 13 2 12 2" xfId="38007"/>
    <cellStyle name="40% - Accent2 13 2 13" xfId="21651"/>
    <cellStyle name="40% - Accent2 13 2 14" xfId="20167"/>
    <cellStyle name="40% - Accent2 13 2 15" xfId="39491"/>
    <cellStyle name="40% - Accent2 13 2 2" xfId="1819"/>
    <cellStyle name="40% - Accent2 13 2 2 10" xfId="39782"/>
    <cellStyle name="40% - Accent2 13 2 2 2" xfId="2565"/>
    <cellStyle name="40% - Accent2 13 2 2 2 2" xfId="4588"/>
    <cellStyle name="40% - Accent2 13 2 2 2 2 2" xfId="9975"/>
    <cellStyle name="40% - Accent2 13 2 2 2 2 2 2" xfId="29533"/>
    <cellStyle name="40% - Accent2 13 2 2 2 2 2 3" xfId="47347"/>
    <cellStyle name="40% - Accent2 13 2 2 2 2 3" xfId="16094"/>
    <cellStyle name="40% - Accent2 13 2 2 2 2 3 2" xfId="35485"/>
    <cellStyle name="40% - Accent2 13 2 2 2 2 4" xfId="24302"/>
    <cellStyle name="40% - Accent2 13 2 2 2 2 5" xfId="42132"/>
    <cellStyle name="40% - Accent2 13 2 2 2 3" xfId="8360"/>
    <cellStyle name="40% - Accent2 13 2 2 2 3 2" xfId="27920"/>
    <cellStyle name="40% - Accent2 13 2 2 2 3 3" xfId="45739"/>
    <cellStyle name="40% - Accent2 13 2 2 2 4" xfId="14441"/>
    <cellStyle name="40% - Accent2 13 2 2 2 4 2" xfId="33869"/>
    <cellStyle name="40% - Accent2 13 2 2 2 5" xfId="19716"/>
    <cellStyle name="40% - Accent2 13 2 2 2 5 2" xfId="39040"/>
    <cellStyle name="40% - Accent2 13 2 2 2 6" xfId="22686"/>
    <cellStyle name="40% - Accent2 13 2 2 2 7" xfId="21200"/>
    <cellStyle name="40% - Accent2 13 2 2 2 8" xfId="40524"/>
    <cellStyle name="40% - Accent2 13 2 2 3" xfId="3858"/>
    <cellStyle name="40% - Accent2 13 2 2 3 2" xfId="9245"/>
    <cellStyle name="40% - Accent2 13 2 2 3 2 2" xfId="28803"/>
    <cellStyle name="40% - Accent2 13 2 2 3 2 3" xfId="46619"/>
    <cellStyle name="40% - Accent2 13 2 2 3 3" xfId="15364"/>
    <cellStyle name="40% - Accent2 13 2 2 3 3 2" xfId="34757"/>
    <cellStyle name="40% - Accent2 13 2 2 3 4" xfId="23574"/>
    <cellStyle name="40% - Accent2 13 2 2 3 5" xfId="41404"/>
    <cellStyle name="40% - Accent2 13 2 2 4" xfId="5966"/>
    <cellStyle name="40% - Accent2 13 2 2 4 2" xfId="11327"/>
    <cellStyle name="40% - Accent2 13 2 2 4 2 2" xfId="30885"/>
    <cellStyle name="40% - Accent2 13 2 2 4 2 3" xfId="48671"/>
    <cellStyle name="40% - Accent2 13 2 2 4 3" xfId="17450"/>
    <cellStyle name="40% - Accent2 13 2 2 4 3 2" xfId="36809"/>
    <cellStyle name="40% - Accent2 13 2 2 4 4" xfId="25626"/>
    <cellStyle name="40% - Accent2 13 2 2 4 5" xfId="43456"/>
    <cellStyle name="40% - Accent2 13 2 2 5" xfId="7614"/>
    <cellStyle name="40% - Accent2 13 2 2 5 2" xfId="27174"/>
    <cellStyle name="40% - Accent2 13 2 2 5 3" xfId="44997"/>
    <cellStyle name="40% - Accent2 13 2 2 6" xfId="13695"/>
    <cellStyle name="40% - Accent2 13 2 2 6 2" xfId="33127"/>
    <cellStyle name="40% - Accent2 13 2 2 7" xfId="18974"/>
    <cellStyle name="40% - Accent2 13 2 2 7 2" xfId="38298"/>
    <cellStyle name="40% - Accent2 13 2 2 8" xfId="21942"/>
    <cellStyle name="40% - Accent2 13 2 2 9" xfId="20458"/>
    <cellStyle name="40% - Accent2 13 2 3" xfId="2273"/>
    <cellStyle name="40% - Accent2 13 2 3 2" xfId="4309"/>
    <cellStyle name="40% - Accent2 13 2 3 2 2" xfId="9696"/>
    <cellStyle name="40% - Accent2 13 2 3 2 2 2" xfId="29254"/>
    <cellStyle name="40% - Accent2 13 2 3 2 2 3" xfId="47069"/>
    <cellStyle name="40% - Accent2 13 2 3 2 3" xfId="15815"/>
    <cellStyle name="40% - Accent2 13 2 3 2 3 2" xfId="35207"/>
    <cellStyle name="40% - Accent2 13 2 3 2 4" xfId="24024"/>
    <cellStyle name="40% - Accent2 13 2 3 2 5" xfId="41854"/>
    <cellStyle name="40% - Accent2 13 2 3 3" xfId="8068"/>
    <cellStyle name="40% - Accent2 13 2 3 3 2" xfId="27628"/>
    <cellStyle name="40% - Accent2 13 2 3 3 3" xfId="45448"/>
    <cellStyle name="40% - Accent2 13 2 3 4" xfId="14149"/>
    <cellStyle name="40% - Accent2 13 2 3 4 2" xfId="33578"/>
    <cellStyle name="40% - Accent2 13 2 3 5" xfId="19425"/>
    <cellStyle name="40% - Accent2 13 2 3 5 2" xfId="38749"/>
    <cellStyle name="40% - Accent2 13 2 3 6" xfId="22394"/>
    <cellStyle name="40% - Accent2 13 2 3 7" xfId="20909"/>
    <cellStyle name="40% - Accent2 13 2 3 8" xfId="40233"/>
    <cellStyle name="40% - Accent2 13 2 4" xfId="3446"/>
    <cellStyle name="40% - Accent2 13 2 4 2" xfId="8938"/>
    <cellStyle name="40% - Accent2 13 2 4 2 2" xfId="28498"/>
    <cellStyle name="40% - Accent2 13 2 4 2 3" xfId="46315"/>
    <cellStyle name="40% - Accent2 13 2 4 3" xfId="15040"/>
    <cellStyle name="40% - Accent2 13 2 4 3 2" xfId="34453"/>
    <cellStyle name="40% - Accent2 13 2 4 4" xfId="23270"/>
    <cellStyle name="40% - Accent2 13 2 4 5" xfId="41100"/>
    <cellStyle name="40% - Accent2 13 2 5" xfId="5357"/>
    <cellStyle name="40% - Accent2 13 2 5 2" xfId="10723"/>
    <cellStyle name="40% - Accent2 13 2 5 2 2" xfId="30281"/>
    <cellStyle name="40% - Accent2 13 2 5 2 3" xfId="48080"/>
    <cellStyle name="40% - Accent2 13 2 5 3" xfId="16846"/>
    <cellStyle name="40% - Accent2 13 2 5 3 2" xfId="36218"/>
    <cellStyle name="40% - Accent2 13 2 5 4" xfId="25035"/>
    <cellStyle name="40% - Accent2 13 2 5 5" xfId="42865"/>
    <cellStyle name="40% - Accent2 13 2 6" xfId="6453"/>
    <cellStyle name="40% - Accent2 13 2 6 2" xfId="11814"/>
    <cellStyle name="40% - Accent2 13 2 6 2 2" xfId="31372"/>
    <cellStyle name="40% - Accent2 13 2 6 2 3" xfId="49157"/>
    <cellStyle name="40% - Accent2 13 2 6 3" xfId="17937"/>
    <cellStyle name="40% - Accent2 13 2 6 3 2" xfId="37295"/>
    <cellStyle name="40% - Accent2 13 2 6 4" xfId="26112"/>
    <cellStyle name="40% - Accent2 13 2 6 5" xfId="43942"/>
    <cellStyle name="40% - Accent2 13 2 7" xfId="6857"/>
    <cellStyle name="40% - Accent2 13 2 7 2" xfId="12218"/>
    <cellStyle name="40% - Accent2 13 2 7 2 2" xfId="31776"/>
    <cellStyle name="40% - Accent2 13 2 7 2 3" xfId="49561"/>
    <cellStyle name="40% - Accent2 13 2 7 3" xfId="18341"/>
    <cellStyle name="40% - Accent2 13 2 7 3 2" xfId="37699"/>
    <cellStyle name="40% - Accent2 13 2 7 4" xfId="26516"/>
    <cellStyle name="40% - Accent2 13 2 7 5" xfId="44346"/>
    <cellStyle name="40% - Accent2 13 2 8" xfId="7322"/>
    <cellStyle name="40% - Accent2 13 2 8 2" xfId="26882"/>
    <cellStyle name="40% - Accent2 13 2 8 3" xfId="44706"/>
    <cellStyle name="40% - Accent2 13 2 9" xfId="12541"/>
    <cellStyle name="40% - Accent2 13 2 9 2" xfId="32098"/>
    <cellStyle name="40% - Accent2 13 2 9 3" xfId="49882"/>
    <cellStyle name="40% - Accent2 13 3" xfId="1673"/>
    <cellStyle name="40% - Accent2 13 3 10" xfId="39637"/>
    <cellStyle name="40% - Accent2 13 3 2" xfId="2419"/>
    <cellStyle name="40% - Accent2 13 3 2 2" xfId="4442"/>
    <cellStyle name="40% - Accent2 13 3 2 2 2" xfId="9829"/>
    <cellStyle name="40% - Accent2 13 3 2 2 2 2" xfId="29387"/>
    <cellStyle name="40% - Accent2 13 3 2 2 2 3" xfId="47202"/>
    <cellStyle name="40% - Accent2 13 3 2 2 3" xfId="15948"/>
    <cellStyle name="40% - Accent2 13 3 2 2 3 2" xfId="35340"/>
    <cellStyle name="40% - Accent2 13 3 2 2 4" xfId="24157"/>
    <cellStyle name="40% - Accent2 13 3 2 2 5" xfId="41987"/>
    <cellStyle name="40% - Accent2 13 3 2 3" xfId="5754"/>
    <cellStyle name="40% - Accent2 13 3 2 3 2" xfId="11115"/>
    <cellStyle name="40% - Accent2 13 3 2 3 2 2" xfId="30673"/>
    <cellStyle name="40% - Accent2 13 3 2 3 2 3" xfId="48459"/>
    <cellStyle name="40% - Accent2 13 3 2 3 3" xfId="17238"/>
    <cellStyle name="40% - Accent2 13 3 2 3 3 2" xfId="36597"/>
    <cellStyle name="40% - Accent2 13 3 2 3 4" xfId="25414"/>
    <cellStyle name="40% - Accent2 13 3 2 3 5" xfId="43244"/>
    <cellStyle name="40% - Accent2 13 3 2 4" xfId="8214"/>
    <cellStyle name="40% - Accent2 13 3 2 4 2" xfId="27774"/>
    <cellStyle name="40% - Accent2 13 3 2 4 3" xfId="45594"/>
    <cellStyle name="40% - Accent2 13 3 2 5" xfId="14295"/>
    <cellStyle name="40% - Accent2 13 3 2 5 2" xfId="33724"/>
    <cellStyle name="40% - Accent2 13 3 2 6" xfId="19571"/>
    <cellStyle name="40% - Accent2 13 3 2 6 2" xfId="38895"/>
    <cellStyle name="40% - Accent2 13 3 2 7" xfId="22540"/>
    <cellStyle name="40% - Accent2 13 3 2 8" xfId="21055"/>
    <cellStyle name="40% - Accent2 13 3 2 9" xfId="40379"/>
    <cellStyle name="40% - Accent2 13 3 3" xfId="3715"/>
    <cellStyle name="40% - Accent2 13 3 3 2" xfId="9102"/>
    <cellStyle name="40% - Accent2 13 3 3 2 2" xfId="28660"/>
    <cellStyle name="40% - Accent2 13 3 3 2 3" xfId="46476"/>
    <cellStyle name="40% - Accent2 13 3 3 3" xfId="15221"/>
    <cellStyle name="40% - Accent2 13 3 3 3 2" xfId="34614"/>
    <cellStyle name="40% - Accent2 13 3 3 4" xfId="23431"/>
    <cellStyle name="40% - Accent2 13 3 3 5" xfId="41261"/>
    <cellStyle name="40% - Accent2 13 3 4" xfId="5130"/>
    <cellStyle name="40% - Accent2 13 3 4 2" xfId="10497"/>
    <cellStyle name="40% - Accent2 13 3 4 2 2" xfId="30055"/>
    <cellStyle name="40% - Accent2 13 3 4 2 3" xfId="47868"/>
    <cellStyle name="40% - Accent2 13 3 4 3" xfId="16620"/>
    <cellStyle name="40% - Accent2 13 3 4 3 2" xfId="36006"/>
    <cellStyle name="40% - Accent2 13 3 4 4" xfId="24823"/>
    <cellStyle name="40% - Accent2 13 3 4 5" xfId="42653"/>
    <cellStyle name="40% - Accent2 13 3 5" xfId="7468"/>
    <cellStyle name="40% - Accent2 13 3 5 2" xfId="27028"/>
    <cellStyle name="40% - Accent2 13 3 5 3" xfId="44852"/>
    <cellStyle name="40% - Accent2 13 3 6" xfId="13549"/>
    <cellStyle name="40% - Accent2 13 3 6 2" xfId="32982"/>
    <cellStyle name="40% - Accent2 13 3 7" xfId="18829"/>
    <cellStyle name="40% - Accent2 13 3 7 2" xfId="38153"/>
    <cellStyle name="40% - Accent2 13 3 8" xfId="21797"/>
    <cellStyle name="40% - Accent2 13 3 9" xfId="20313"/>
    <cellStyle name="40% - Accent2 13 4" xfId="1981"/>
    <cellStyle name="40% - Accent2 13 4 10" xfId="39943"/>
    <cellStyle name="40% - Accent2 13 4 2" xfId="2726"/>
    <cellStyle name="40% - Accent2 13 4 2 2" xfId="4748"/>
    <cellStyle name="40% - Accent2 13 4 2 2 2" xfId="10135"/>
    <cellStyle name="40% - Accent2 13 4 2 2 2 2" xfId="29693"/>
    <cellStyle name="40% - Accent2 13 4 2 2 2 3" xfId="47507"/>
    <cellStyle name="40% - Accent2 13 4 2 2 3" xfId="16254"/>
    <cellStyle name="40% - Accent2 13 4 2 2 3 2" xfId="35645"/>
    <cellStyle name="40% - Accent2 13 4 2 2 4" xfId="24462"/>
    <cellStyle name="40% - Accent2 13 4 2 2 5" xfId="42292"/>
    <cellStyle name="40% - Accent2 13 4 2 3" xfId="8521"/>
    <cellStyle name="40% - Accent2 13 4 2 3 2" xfId="28081"/>
    <cellStyle name="40% - Accent2 13 4 2 3 3" xfId="45900"/>
    <cellStyle name="40% - Accent2 13 4 2 4" xfId="14602"/>
    <cellStyle name="40% - Accent2 13 4 2 4 2" xfId="34030"/>
    <cellStyle name="40% - Accent2 13 4 2 5" xfId="19877"/>
    <cellStyle name="40% - Accent2 13 4 2 5 2" xfId="39201"/>
    <cellStyle name="40% - Accent2 13 4 2 6" xfId="22847"/>
    <cellStyle name="40% - Accent2 13 4 2 7" xfId="21361"/>
    <cellStyle name="40% - Accent2 13 4 2 8" xfId="40685"/>
    <cellStyle name="40% - Accent2 13 4 3" xfId="4018"/>
    <cellStyle name="40% - Accent2 13 4 3 2" xfId="9405"/>
    <cellStyle name="40% - Accent2 13 4 3 2 2" xfId="28963"/>
    <cellStyle name="40% - Accent2 13 4 3 2 3" xfId="46779"/>
    <cellStyle name="40% - Accent2 13 4 3 3" xfId="15524"/>
    <cellStyle name="40% - Accent2 13 4 3 3 2" xfId="34917"/>
    <cellStyle name="40% - Accent2 13 4 3 4" xfId="23734"/>
    <cellStyle name="40% - Accent2 13 4 3 5" xfId="41564"/>
    <cellStyle name="40% - Accent2 13 4 4" xfId="5564"/>
    <cellStyle name="40% - Accent2 13 4 4 2" xfId="10925"/>
    <cellStyle name="40% - Accent2 13 4 4 2 2" xfId="30483"/>
    <cellStyle name="40% - Accent2 13 4 4 2 3" xfId="48269"/>
    <cellStyle name="40% - Accent2 13 4 4 3" xfId="17048"/>
    <cellStyle name="40% - Accent2 13 4 4 3 2" xfId="36407"/>
    <cellStyle name="40% - Accent2 13 4 4 4" xfId="25224"/>
    <cellStyle name="40% - Accent2 13 4 4 5" xfId="43054"/>
    <cellStyle name="40% - Accent2 13 4 5" xfId="7776"/>
    <cellStyle name="40% - Accent2 13 4 5 2" xfId="27336"/>
    <cellStyle name="40% - Accent2 13 4 5 3" xfId="45158"/>
    <cellStyle name="40% - Accent2 13 4 6" xfId="13857"/>
    <cellStyle name="40% - Accent2 13 4 6 2" xfId="33288"/>
    <cellStyle name="40% - Accent2 13 4 7" xfId="19135"/>
    <cellStyle name="40% - Accent2 13 4 7 2" xfId="38459"/>
    <cellStyle name="40% - Accent2 13 4 8" xfId="22103"/>
    <cellStyle name="40% - Accent2 13 4 9" xfId="20619"/>
    <cellStyle name="40% - Accent2 13 5" xfId="2127"/>
    <cellStyle name="40% - Accent2 13 5 2" xfId="4163"/>
    <cellStyle name="40% - Accent2 13 5 2 2" xfId="9550"/>
    <cellStyle name="40% - Accent2 13 5 2 2 2" xfId="29108"/>
    <cellStyle name="40% - Accent2 13 5 2 2 3" xfId="46924"/>
    <cellStyle name="40% - Accent2 13 5 2 3" xfId="15669"/>
    <cellStyle name="40% - Accent2 13 5 2 3 2" xfId="35062"/>
    <cellStyle name="40% - Accent2 13 5 2 4" xfId="23879"/>
    <cellStyle name="40% - Accent2 13 5 2 5" xfId="41709"/>
    <cellStyle name="40% - Accent2 13 5 3" xfId="7922"/>
    <cellStyle name="40% - Accent2 13 5 3 2" xfId="27482"/>
    <cellStyle name="40% - Accent2 13 5 3 3" xfId="45303"/>
    <cellStyle name="40% - Accent2 13 5 4" xfId="14003"/>
    <cellStyle name="40% - Accent2 13 5 4 2" xfId="33433"/>
    <cellStyle name="40% - Accent2 13 5 5" xfId="19280"/>
    <cellStyle name="40% - Accent2 13 5 5 2" xfId="38604"/>
    <cellStyle name="40% - Accent2 13 5 6" xfId="22248"/>
    <cellStyle name="40% - Accent2 13 5 7" xfId="20764"/>
    <cellStyle name="40% - Accent2 13 5 8" xfId="40088"/>
    <cellStyle name="40% - Accent2 13 6" xfId="3155"/>
    <cellStyle name="40% - Accent2 13 6 2" xfId="8735"/>
    <cellStyle name="40% - Accent2 13 6 2 2" xfId="28295"/>
    <cellStyle name="40% - Accent2 13 6 2 3" xfId="46112"/>
    <cellStyle name="40% - Accent2 13 6 3" xfId="14826"/>
    <cellStyle name="40% - Accent2 13 6 3 2" xfId="34246"/>
    <cellStyle name="40% - Accent2 13 6 4" xfId="23063"/>
    <cellStyle name="40% - Accent2 13 6 5" xfId="40897"/>
    <cellStyle name="40% - Accent2 13 7" xfId="4923"/>
    <cellStyle name="40% - Accent2 13 7 2" xfId="10307"/>
    <cellStyle name="40% - Accent2 13 7 2 2" xfId="29865"/>
    <cellStyle name="40% - Accent2 13 7 2 3" xfId="47678"/>
    <cellStyle name="40% - Accent2 13 7 3" xfId="16429"/>
    <cellStyle name="40% - Accent2 13 7 3 2" xfId="35816"/>
    <cellStyle name="40% - Accent2 13 7 4" xfId="24633"/>
    <cellStyle name="40% - Accent2 13 7 5" xfId="42463"/>
    <cellStyle name="40% - Accent2 13 8" xfId="6250"/>
    <cellStyle name="40% - Accent2 13 8 2" xfId="11611"/>
    <cellStyle name="40% - Accent2 13 8 2 2" xfId="31169"/>
    <cellStyle name="40% - Accent2 13 8 2 3" xfId="48954"/>
    <cellStyle name="40% - Accent2 13 8 3" xfId="17734"/>
    <cellStyle name="40% - Accent2 13 8 3 2" xfId="37092"/>
    <cellStyle name="40% - Accent2 13 8 4" xfId="25909"/>
    <cellStyle name="40% - Accent2 13 8 5" xfId="43739"/>
    <cellStyle name="40% - Accent2 13 9" xfId="6654"/>
    <cellStyle name="40% - Accent2 13 9 2" xfId="12015"/>
    <cellStyle name="40% - Accent2 13 9 2 2" xfId="31573"/>
    <cellStyle name="40% - Accent2 13 9 2 3" xfId="49358"/>
    <cellStyle name="40% - Accent2 13 9 3" xfId="18138"/>
    <cellStyle name="40% - Accent2 13 9 3 2" xfId="37496"/>
    <cellStyle name="40% - Accent2 13 9 4" xfId="26313"/>
    <cellStyle name="40% - Accent2 13 9 5" xfId="44143"/>
    <cellStyle name="40% - Accent2 14" xfId="1852"/>
    <cellStyle name="40% - Accent2 14 10" xfId="20491"/>
    <cellStyle name="40% - Accent2 14 11" xfId="39815"/>
    <cellStyle name="40% - Accent2 14 2" xfId="2598"/>
    <cellStyle name="40% - Accent2 14 2 2" xfId="4620"/>
    <cellStyle name="40% - Accent2 14 2 2 2" xfId="6021"/>
    <cellStyle name="40% - Accent2 14 2 2 2 2" xfId="11382"/>
    <cellStyle name="40% - Accent2 14 2 2 2 2 2" xfId="30940"/>
    <cellStyle name="40% - Accent2 14 2 2 2 2 3" xfId="48726"/>
    <cellStyle name="40% - Accent2 14 2 2 2 3" xfId="17505"/>
    <cellStyle name="40% - Accent2 14 2 2 2 3 2" xfId="36864"/>
    <cellStyle name="40% - Accent2 14 2 2 2 4" xfId="25681"/>
    <cellStyle name="40% - Accent2 14 2 2 2 5" xfId="43511"/>
    <cellStyle name="40% - Accent2 14 2 2 3" xfId="10007"/>
    <cellStyle name="40% - Accent2 14 2 2 3 2" xfId="29565"/>
    <cellStyle name="40% - Accent2 14 2 2 3 3" xfId="47379"/>
    <cellStyle name="40% - Accent2 14 2 2 4" xfId="16126"/>
    <cellStyle name="40% - Accent2 14 2 2 4 2" xfId="35517"/>
    <cellStyle name="40% - Accent2 14 2 2 5" xfId="24334"/>
    <cellStyle name="40% - Accent2 14 2 2 6" xfId="42164"/>
    <cellStyle name="40% - Accent2 14 2 3" xfId="5412"/>
    <cellStyle name="40% - Accent2 14 2 3 2" xfId="10778"/>
    <cellStyle name="40% - Accent2 14 2 3 2 2" xfId="30336"/>
    <cellStyle name="40% - Accent2 14 2 3 2 3" xfId="48135"/>
    <cellStyle name="40% - Accent2 14 2 3 3" xfId="16901"/>
    <cellStyle name="40% - Accent2 14 2 3 3 2" xfId="36273"/>
    <cellStyle name="40% - Accent2 14 2 3 4" xfId="25090"/>
    <cellStyle name="40% - Accent2 14 2 3 5" xfId="42920"/>
    <cellStyle name="40% - Accent2 14 2 4" xfId="8393"/>
    <cellStyle name="40% - Accent2 14 2 4 2" xfId="27953"/>
    <cellStyle name="40% - Accent2 14 2 4 3" xfId="45772"/>
    <cellStyle name="40% - Accent2 14 2 5" xfId="14474"/>
    <cellStyle name="40% - Accent2 14 2 5 2" xfId="33902"/>
    <cellStyle name="40% - Accent2 14 2 6" xfId="19749"/>
    <cellStyle name="40% - Accent2 14 2 6 2" xfId="39073"/>
    <cellStyle name="40% - Accent2 14 2 7" xfId="22719"/>
    <cellStyle name="40% - Accent2 14 2 8" xfId="21233"/>
    <cellStyle name="40% - Accent2 14 2 9" xfId="40557"/>
    <cellStyle name="40% - Accent2 14 3" xfId="3890"/>
    <cellStyle name="40% - Accent2 14 3 2" xfId="5809"/>
    <cellStyle name="40% - Accent2 14 3 2 2" xfId="11170"/>
    <cellStyle name="40% - Accent2 14 3 2 2 2" xfId="30728"/>
    <cellStyle name="40% - Accent2 14 3 2 2 3" xfId="48514"/>
    <cellStyle name="40% - Accent2 14 3 2 3" xfId="17293"/>
    <cellStyle name="40% - Accent2 14 3 2 3 2" xfId="36652"/>
    <cellStyle name="40% - Accent2 14 3 2 4" xfId="25469"/>
    <cellStyle name="40% - Accent2 14 3 2 5" xfId="43299"/>
    <cellStyle name="40% - Accent2 14 3 3" xfId="5185"/>
    <cellStyle name="40% - Accent2 14 3 3 2" xfId="10552"/>
    <cellStyle name="40% - Accent2 14 3 3 2 2" xfId="30110"/>
    <cellStyle name="40% - Accent2 14 3 3 2 3" xfId="47923"/>
    <cellStyle name="40% - Accent2 14 3 3 3" xfId="16675"/>
    <cellStyle name="40% - Accent2 14 3 3 3 2" xfId="36061"/>
    <cellStyle name="40% - Accent2 14 3 3 4" xfId="24878"/>
    <cellStyle name="40% - Accent2 14 3 3 5" xfId="42708"/>
    <cellStyle name="40% - Accent2 14 3 4" xfId="9277"/>
    <cellStyle name="40% - Accent2 14 3 4 2" xfId="28835"/>
    <cellStyle name="40% - Accent2 14 3 4 3" xfId="46651"/>
    <cellStyle name="40% - Accent2 14 3 5" xfId="15396"/>
    <cellStyle name="40% - Accent2 14 3 5 2" xfId="34789"/>
    <cellStyle name="40% - Accent2 14 3 6" xfId="23606"/>
    <cellStyle name="40% - Accent2 14 3 7" xfId="41436"/>
    <cellStyle name="40% - Accent2 14 4" xfId="2957"/>
    <cellStyle name="40% - Accent2 14 4 2" xfId="5624"/>
    <cellStyle name="40% - Accent2 14 4 2 2" xfId="10985"/>
    <cellStyle name="40% - Accent2 14 4 2 2 2" xfId="30543"/>
    <cellStyle name="40% - Accent2 14 4 2 2 3" xfId="48329"/>
    <cellStyle name="40% - Accent2 14 4 2 3" xfId="17108"/>
    <cellStyle name="40% - Accent2 14 4 2 3 2" xfId="36467"/>
    <cellStyle name="40% - Accent2 14 4 2 4" xfId="25284"/>
    <cellStyle name="40% - Accent2 14 4 2 5" xfId="43114"/>
    <cellStyle name="40% - Accent2 14 5" xfId="4986"/>
    <cellStyle name="40% - Accent2 14 5 2" xfId="10367"/>
    <cellStyle name="40% - Accent2 14 5 2 2" xfId="29925"/>
    <cellStyle name="40% - Accent2 14 5 2 3" xfId="47738"/>
    <cellStyle name="40% - Accent2 14 5 3" xfId="16489"/>
    <cellStyle name="40% - Accent2 14 5 3 2" xfId="35876"/>
    <cellStyle name="40% - Accent2 14 5 4" xfId="24693"/>
    <cellStyle name="40% - Accent2 14 5 5" xfId="42523"/>
    <cellStyle name="40% - Accent2 14 6" xfId="7647"/>
    <cellStyle name="40% - Accent2 14 6 2" xfId="27207"/>
    <cellStyle name="40% - Accent2 14 6 3" xfId="45030"/>
    <cellStyle name="40% - Accent2 14 7" xfId="13728"/>
    <cellStyle name="40% - Accent2 14 7 2" xfId="33160"/>
    <cellStyle name="40% - Accent2 14 8" xfId="19007"/>
    <cellStyle name="40% - Accent2 14 8 2" xfId="38331"/>
    <cellStyle name="40% - Accent2 14 9" xfId="21975"/>
    <cellStyle name="40% - Accent2 15" xfId="2931"/>
    <cellStyle name="40% - Accent2 15 2" xfId="3318"/>
    <cellStyle name="40% - Accent2 15 2 2" xfId="5835"/>
    <cellStyle name="40% - Accent2 15 2 2 2" xfId="11196"/>
    <cellStyle name="40% - Accent2 15 2 2 2 2" xfId="30754"/>
    <cellStyle name="40% - Accent2 15 2 2 2 3" xfId="48540"/>
    <cellStyle name="40% - Accent2 15 2 2 3" xfId="17319"/>
    <cellStyle name="40% - Accent2 15 2 2 3 2" xfId="36678"/>
    <cellStyle name="40% - Accent2 15 2 2 4" xfId="25495"/>
    <cellStyle name="40% - Accent2 15 2 2 5" xfId="43325"/>
    <cellStyle name="40% - Accent2 15 2 3" xfId="5224"/>
    <cellStyle name="40% - Accent2 15 2 3 2" xfId="10591"/>
    <cellStyle name="40% - Accent2 15 2 3 2 2" xfId="30149"/>
    <cellStyle name="40% - Accent2 15 2 3 2 3" xfId="47949"/>
    <cellStyle name="40% - Accent2 15 2 3 3" xfId="16714"/>
    <cellStyle name="40% - Accent2 15 2 3 3 2" xfId="36087"/>
    <cellStyle name="40% - Accent2 15 2 3 4" xfId="24904"/>
    <cellStyle name="40% - Accent2 15 2 3 5" xfId="42734"/>
    <cellStyle name="40% - Accent2 15 2 4" xfId="6325"/>
    <cellStyle name="40% - Accent2 15 2 4 2" xfId="11686"/>
    <cellStyle name="40% - Accent2 15 2 4 2 2" xfId="31244"/>
    <cellStyle name="40% - Accent2 15 2 4 2 3" xfId="49029"/>
    <cellStyle name="40% - Accent2 15 2 4 3" xfId="17809"/>
    <cellStyle name="40% - Accent2 15 2 4 3 2" xfId="37167"/>
    <cellStyle name="40% - Accent2 15 2 4 4" xfId="25984"/>
    <cellStyle name="40% - Accent2 15 2 4 5" xfId="43814"/>
    <cellStyle name="40% - Accent2 15 2 5" xfId="6729"/>
    <cellStyle name="40% - Accent2 15 2 5 2" xfId="12090"/>
    <cellStyle name="40% - Accent2 15 2 5 2 2" xfId="31648"/>
    <cellStyle name="40% - Accent2 15 2 5 2 3" xfId="49433"/>
    <cellStyle name="40% - Accent2 15 2 5 3" xfId="18213"/>
    <cellStyle name="40% - Accent2 15 2 5 3 2" xfId="37571"/>
    <cellStyle name="40% - Accent2 15 2 5 4" xfId="26388"/>
    <cellStyle name="40% - Accent2 15 2 5 5" xfId="44218"/>
    <cellStyle name="40% - Accent2 15 2 6" xfId="8810"/>
    <cellStyle name="40% - Accent2 15 2 6 2" xfId="28370"/>
    <cellStyle name="40% - Accent2 15 2 6 3" xfId="46187"/>
    <cellStyle name="40% - Accent2 15 2 7" xfId="14912"/>
    <cellStyle name="40% - Accent2 15 2 7 2" xfId="34325"/>
    <cellStyle name="40% - Accent2 15 2 8" xfId="23142"/>
    <cellStyle name="40% - Accent2 15 2 9" xfId="40972"/>
    <cellStyle name="40% - Accent2 15 3" xfId="5005"/>
    <cellStyle name="40% - Accent2 15 4" xfId="6122"/>
    <cellStyle name="40% - Accent2 15 4 2" xfId="11483"/>
    <cellStyle name="40% - Accent2 15 4 2 2" xfId="31041"/>
    <cellStyle name="40% - Accent2 15 4 2 3" xfId="48826"/>
    <cellStyle name="40% - Accent2 15 4 3" xfId="17606"/>
    <cellStyle name="40% - Accent2 15 4 3 2" xfId="36964"/>
    <cellStyle name="40% - Accent2 15 4 4" xfId="25781"/>
    <cellStyle name="40% - Accent2 15 4 5" xfId="43611"/>
    <cellStyle name="40% - Accent2 15 5" xfId="6526"/>
    <cellStyle name="40% - Accent2 15 5 2" xfId="11887"/>
    <cellStyle name="40% - Accent2 15 5 2 2" xfId="31445"/>
    <cellStyle name="40% - Accent2 15 5 2 3" xfId="49230"/>
    <cellStyle name="40% - Accent2 15 5 3" xfId="18010"/>
    <cellStyle name="40% - Accent2 15 5 3 2" xfId="37368"/>
    <cellStyle name="40% - Accent2 15 5 4" xfId="26185"/>
    <cellStyle name="40% - Accent2 15 5 5" xfId="44015"/>
    <cellStyle name="40% - Accent2 15 6" xfId="8607"/>
    <cellStyle name="40% - Accent2 15 6 2" xfId="28167"/>
    <cellStyle name="40% - Accent2 15 6 3" xfId="45984"/>
    <cellStyle name="40% - Accent2 15 7" xfId="14698"/>
    <cellStyle name="40% - Accent2 15 7 2" xfId="34118"/>
    <cellStyle name="40% - Accent2 15 8" xfId="22935"/>
    <cellStyle name="40% - Accent2 15 9" xfId="40769"/>
    <cellStyle name="40% - Accent2 16" xfId="3252"/>
    <cellStyle name="40% - Accent2 17" xfId="2796"/>
    <cellStyle name="40% - Accent2 18" xfId="2760"/>
    <cellStyle name="40% - Accent2 18 2" xfId="8554"/>
    <cellStyle name="40% - Accent2 18 2 2" xfId="28114"/>
    <cellStyle name="40% - Accent2 18 2 3" xfId="45931"/>
    <cellStyle name="40% - Accent2 18 3" xfId="14635"/>
    <cellStyle name="40% - Accent2 18 3 2" xfId="34061"/>
    <cellStyle name="40% - Accent2 18 4" xfId="22878"/>
    <cellStyle name="40% - Accent2 18 5" xfId="40716"/>
    <cellStyle name="40% - Accent2 19" xfId="6986"/>
    <cellStyle name="40% - Accent2 2" xfId="224"/>
    <cellStyle name="40% - Accent2 2 10" xfId="1056"/>
    <cellStyle name="40% - Accent2 2 10 10" xfId="6552"/>
    <cellStyle name="40% - Accent2 2 10 10 2" xfId="11913"/>
    <cellStyle name="40% - Accent2 2 10 10 2 2" xfId="31471"/>
    <cellStyle name="40% - Accent2 2 10 10 2 3" xfId="49256"/>
    <cellStyle name="40% - Accent2 2 10 10 3" xfId="18036"/>
    <cellStyle name="40% - Accent2 2 10 10 3 2" xfId="37394"/>
    <cellStyle name="40% - Accent2 2 10 10 4" xfId="26211"/>
    <cellStyle name="40% - Accent2 2 10 10 5" xfId="44041"/>
    <cellStyle name="40% - Accent2 2 10 11" xfId="7073"/>
    <cellStyle name="40% - Accent2 2 10 11 2" xfId="26634"/>
    <cellStyle name="40% - Accent2 2 10 11 3" xfId="44459"/>
    <cellStyle name="40% - Accent2 2 10 12" xfId="12281"/>
    <cellStyle name="40% - Accent2 2 10 12 2" xfId="31839"/>
    <cellStyle name="40% - Accent2 2 10 12 3" xfId="49624"/>
    <cellStyle name="40% - Accent2 2 10 13" xfId="12634"/>
    <cellStyle name="40% - Accent2 2 10 13 2" xfId="32191"/>
    <cellStyle name="40% - Accent2 2 10 13 3" xfId="49934"/>
    <cellStyle name="40% - Accent2 2 10 14" xfId="13085"/>
    <cellStyle name="40% - Accent2 2 10 14 2" xfId="32587"/>
    <cellStyle name="40% - Accent2 2 10 15" xfId="18402"/>
    <cellStyle name="40% - Accent2 2 10 15 2" xfId="37760"/>
    <cellStyle name="40% - Accent2 2 10 16" xfId="21404"/>
    <cellStyle name="40% - Accent2 2 10 17" xfId="19920"/>
    <cellStyle name="40% - Accent2 2 10 18" xfId="39244"/>
    <cellStyle name="40% - Accent2 2 10 2" xfId="1227"/>
    <cellStyle name="40% - Accent2 2 10 2 10" xfId="7132"/>
    <cellStyle name="40% - Accent2 2 10 2 10 2" xfId="26692"/>
    <cellStyle name="40% - Accent2 2 10 2 10 3" xfId="44517"/>
    <cellStyle name="40% - Accent2 2 10 2 11" xfId="12340"/>
    <cellStyle name="40% - Accent2 2 10 2 11 2" xfId="31898"/>
    <cellStyle name="40% - Accent2 2 10 2 11 3" xfId="49682"/>
    <cellStyle name="40% - Accent2 2 10 2 12" xfId="12695"/>
    <cellStyle name="40% - Accent2 2 10 2 12 2" xfId="32251"/>
    <cellStyle name="40% - Accent2 2 10 2 12 3" xfId="49992"/>
    <cellStyle name="40% - Accent2 2 10 2 13" xfId="13148"/>
    <cellStyle name="40% - Accent2 2 10 2 13 2" xfId="32647"/>
    <cellStyle name="40% - Accent2 2 10 2 14" xfId="18460"/>
    <cellStyle name="40% - Accent2 2 10 2 14 2" xfId="37818"/>
    <cellStyle name="40% - Accent2 2 10 2 15" xfId="21462"/>
    <cellStyle name="40% - Accent2 2 10 2 16" xfId="19978"/>
    <cellStyle name="40% - Accent2 2 10 2 17" xfId="39302"/>
    <cellStyle name="40% - Accent2 2 10 2 2" xfId="1482"/>
    <cellStyle name="40% - Accent2 2 10 2 2 10" xfId="12853"/>
    <cellStyle name="40% - Accent2 2 10 2 2 10 2" xfId="32409"/>
    <cellStyle name="40% - Accent2 2 10 2 2 10 3" xfId="50148"/>
    <cellStyle name="40% - Accent2 2 10 2 2 11" xfId="13359"/>
    <cellStyle name="40% - Accent2 2 10 2 2 11 2" xfId="32792"/>
    <cellStyle name="40% - Accent2 2 10 2 2 12" xfId="18639"/>
    <cellStyle name="40% - Accent2 2 10 2 2 12 2" xfId="37963"/>
    <cellStyle name="40% - Accent2 2 10 2 2 13" xfId="21607"/>
    <cellStyle name="40% - Accent2 2 10 2 2 14" xfId="20123"/>
    <cellStyle name="40% - Accent2 2 10 2 2 15" xfId="39447"/>
    <cellStyle name="40% - Accent2 2 10 2 2 2" xfId="1775"/>
    <cellStyle name="40% - Accent2 2 10 2 2 2 10" xfId="39738"/>
    <cellStyle name="40% - Accent2 2 10 2 2 2 2" xfId="2521"/>
    <cellStyle name="40% - Accent2 2 10 2 2 2 2 2" xfId="4544"/>
    <cellStyle name="40% - Accent2 2 10 2 2 2 2 2 2" xfId="9931"/>
    <cellStyle name="40% - Accent2 2 10 2 2 2 2 2 2 2" xfId="29489"/>
    <cellStyle name="40% - Accent2 2 10 2 2 2 2 2 2 3" xfId="47303"/>
    <cellStyle name="40% - Accent2 2 10 2 2 2 2 2 3" xfId="16050"/>
    <cellStyle name="40% - Accent2 2 10 2 2 2 2 2 3 2" xfId="35441"/>
    <cellStyle name="40% - Accent2 2 10 2 2 2 2 2 4" xfId="24258"/>
    <cellStyle name="40% - Accent2 2 10 2 2 2 2 2 5" xfId="42088"/>
    <cellStyle name="40% - Accent2 2 10 2 2 2 2 3" xfId="8316"/>
    <cellStyle name="40% - Accent2 2 10 2 2 2 2 3 2" xfId="27876"/>
    <cellStyle name="40% - Accent2 2 10 2 2 2 2 3 3" xfId="45695"/>
    <cellStyle name="40% - Accent2 2 10 2 2 2 2 4" xfId="14397"/>
    <cellStyle name="40% - Accent2 2 10 2 2 2 2 4 2" xfId="33825"/>
    <cellStyle name="40% - Accent2 2 10 2 2 2 2 5" xfId="19672"/>
    <cellStyle name="40% - Accent2 2 10 2 2 2 2 5 2" xfId="38996"/>
    <cellStyle name="40% - Accent2 2 10 2 2 2 2 6" xfId="22642"/>
    <cellStyle name="40% - Accent2 2 10 2 2 2 2 7" xfId="21156"/>
    <cellStyle name="40% - Accent2 2 10 2 2 2 2 8" xfId="40480"/>
    <cellStyle name="40% - Accent2 2 10 2 2 2 3" xfId="3814"/>
    <cellStyle name="40% - Accent2 2 10 2 2 2 3 2" xfId="9201"/>
    <cellStyle name="40% - Accent2 2 10 2 2 2 3 2 2" xfId="28759"/>
    <cellStyle name="40% - Accent2 2 10 2 2 2 3 2 3" xfId="46575"/>
    <cellStyle name="40% - Accent2 2 10 2 2 2 3 3" xfId="15320"/>
    <cellStyle name="40% - Accent2 2 10 2 2 2 3 3 2" xfId="34713"/>
    <cellStyle name="40% - Accent2 2 10 2 2 2 3 4" xfId="23530"/>
    <cellStyle name="40% - Accent2 2 10 2 2 2 3 5" xfId="41360"/>
    <cellStyle name="40% - Accent2 2 10 2 2 2 4" xfId="5922"/>
    <cellStyle name="40% - Accent2 2 10 2 2 2 4 2" xfId="11283"/>
    <cellStyle name="40% - Accent2 2 10 2 2 2 4 2 2" xfId="30841"/>
    <cellStyle name="40% - Accent2 2 10 2 2 2 4 2 3" xfId="48627"/>
    <cellStyle name="40% - Accent2 2 10 2 2 2 4 3" xfId="17406"/>
    <cellStyle name="40% - Accent2 2 10 2 2 2 4 3 2" xfId="36765"/>
    <cellStyle name="40% - Accent2 2 10 2 2 2 4 4" xfId="25582"/>
    <cellStyle name="40% - Accent2 2 10 2 2 2 4 5" xfId="43412"/>
    <cellStyle name="40% - Accent2 2 10 2 2 2 5" xfId="7570"/>
    <cellStyle name="40% - Accent2 2 10 2 2 2 5 2" xfId="27130"/>
    <cellStyle name="40% - Accent2 2 10 2 2 2 5 3" xfId="44953"/>
    <cellStyle name="40% - Accent2 2 10 2 2 2 6" xfId="13651"/>
    <cellStyle name="40% - Accent2 2 10 2 2 2 6 2" xfId="33083"/>
    <cellStyle name="40% - Accent2 2 10 2 2 2 7" xfId="18930"/>
    <cellStyle name="40% - Accent2 2 10 2 2 2 7 2" xfId="38254"/>
    <cellStyle name="40% - Accent2 2 10 2 2 2 8" xfId="21898"/>
    <cellStyle name="40% - Accent2 2 10 2 2 2 9" xfId="20414"/>
    <cellStyle name="40% - Accent2 2 10 2 2 3" xfId="2229"/>
    <cellStyle name="40% - Accent2 2 10 2 2 3 2" xfId="4265"/>
    <cellStyle name="40% - Accent2 2 10 2 2 3 2 2" xfId="9652"/>
    <cellStyle name="40% - Accent2 2 10 2 2 3 2 2 2" xfId="29210"/>
    <cellStyle name="40% - Accent2 2 10 2 2 3 2 2 3" xfId="47025"/>
    <cellStyle name="40% - Accent2 2 10 2 2 3 2 3" xfId="15771"/>
    <cellStyle name="40% - Accent2 2 10 2 2 3 2 3 2" xfId="35163"/>
    <cellStyle name="40% - Accent2 2 10 2 2 3 2 4" xfId="23980"/>
    <cellStyle name="40% - Accent2 2 10 2 2 3 2 5" xfId="41810"/>
    <cellStyle name="40% - Accent2 2 10 2 2 3 3" xfId="8024"/>
    <cellStyle name="40% - Accent2 2 10 2 2 3 3 2" xfId="27584"/>
    <cellStyle name="40% - Accent2 2 10 2 2 3 3 3" xfId="45404"/>
    <cellStyle name="40% - Accent2 2 10 2 2 3 4" xfId="14105"/>
    <cellStyle name="40% - Accent2 2 10 2 2 3 4 2" xfId="33534"/>
    <cellStyle name="40% - Accent2 2 10 2 2 3 5" xfId="19381"/>
    <cellStyle name="40% - Accent2 2 10 2 2 3 5 2" xfId="38705"/>
    <cellStyle name="40% - Accent2 2 10 2 2 3 6" xfId="22350"/>
    <cellStyle name="40% - Accent2 2 10 2 2 3 7" xfId="20865"/>
    <cellStyle name="40% - Accent2 2 10 2 2 3 8" xfId="40189"/>
    <cellStyle name="40% - Accent2 2 10 2 2 4" xfId="3402"/>
    <cellStyle name="40% - Accent2 2 10 2 2 4 2" xfId="8894"/>
    <cellStyle name="40% - Accent2 2 10 2 2 4 2 2" xfId="28454"/>
    <cellStyle name="40% - Accent2 2 10 2 2 4 2 3" xfId="46271"/>
    <cellStyle name="40% - Accent2 2 10 2 2 4 3" xfId="14996"/>
    <cellStyle name="40% - Accent2 2 10 2 2 4 3 2" xfId="34409"/>
    <cellStyle name="40% - Accent2 2 10 2 2 4 4" xfId="23226"/>
    <cellStyle name="40% - Accent2 2 10 2 2 4 5" xfId="41056"/>
    <cellStyle name="40% - Accent2 2 10 2 2 5" xfId="5313"/>
    <cellStyle name="40% - Accent2 2 10 2 2 5 2" xfId="10679"/>
    <cellStyle name="40% - Accent2 2 10 2 2 5 2 2" xfId="30237"/>
    <cellStyle name="40% - Accent2 2 10 2 2 5 2 3" xfId="48036"/>
    <cellStyle name="40% - Accent2 2 10 2 2 5 3" xfId="16802"/>
    <cellStyle name="40% - Accent2 2 10 2 2 5 3 2" xfId="36174"/>
    <cellStyle name="40% - Accent2 2 10 2 2 5 4" xfId="24991"/>
    <cellStyle name="40% - Accent2 2 10 2 2 5 5" xfId="42821"/>
    <cellStyle name="40% - Accent2 2 10 2 2 6" xfId="6409"/>
    <cellStyle name="40% - Accent2 2 10 2 2 6 2" xfId="11770"/>
    <cellStyle name="40% - Accent2 2 10 2 2 6 2 2" xfId="31328"/>
    <cellStyle name="40% - Accent2 2 10 2 2 6 2 3" xfId="49113"/>
    <cellStyle name="40% - Accent2 2 10 2 2 6 3" xfId="17893"/>
    <cellStyle name="40% - Accent2 2 10 2 2 6 3 2" xfId="37251"/>
    <cellStyle name="40% - Accent2 2 10 2 2 6 4" xfId="26068"/>
    <cellStyle name="40% - Accent2 2 10 2 2 6 5" xfId="43898"/>
    <cellStyle name="40% - Accent2 2 10 2 2 7" xfId="6813"/>
    <cellStyle name="40% - Accent2 2 10 2 2 7 2" xfId="12174"/>
    <cellStyle name="40% - Accent2 2 10 2 2 7 2 2" xfId="31732"/>
    <cellStyle name="40% - Accent2 2 10 2 2 7 2 3" xfId="49517"/>
    <cellStyle name="40% - Accent2 2 10 2 2 7 3" xfId="18297"/>
    <cellStyle name="40% - Accent2 2 10 2 2 7 3 2" xfId="37655"/>
    <cellStyle name="40% - Accent2 2 10 2 2 7 4" xfId="26472"/>
    <cellStyle name="40% - Accent2 2 10 2 2 7 5" xfId="44302"/>
    <cellStyle name="40% - Accent2 2 10 2 2 8" xfId="7278"/>
    <cellStyle name="40% - Accent2 2 10 2 2 8 2" xfId="26838"/>
    <cellStyle name="40% - Accent2 2 10 2 2 8 3" xfId="44662"/>
    <cellStyle name="40% - Accent2 2 10 2 2 9" xfId="12497"/>
    <cellStyle name="40% - Accent2 2 10 2 2 9 2" xfId="32054"/>
    <cellStyle name="40% - Accent2 2 10 2 2 9 3" xfId="49838"/>
    <cellStyle name="40% - Accent2 2 10 2 3" xfId="1629"/>
    <cellStyle name="40% - Accent2 2 10 2 3 10" xfId="39593"/>
    <cellStyle name="40% - Accent2 2 10 2 3 2" xfId="2375"/>
    <cellStyle name="40% - Accent2 2 10 2 3 2 2" xfId="4398"/>
    <cellStyle name="40% - Accent2 2 10 2 3 2 2 2" xfId="9785"/>
    <cellStyle name="40% - Accent2 2 10 2 3 2 2 2 2" xfId="29343"/>
    <cellStyle name="40% - Accent2 2 10 2 3 2 2 2 3" xfId="47158"/>
    <cellStyle name="40% - Accent2 2 10 2 3 2 2 3" xfId="15904"/>
    <cellStyle name="40% - Accent2 2 10 2 3 2 2 3 2" xfId="35296"/>
    <cellStyle name="40% - Accent2 2 10 2 3 2 2 4" xfId="24113"/>
    <cellStyle name="40% - Accent2 2 10 2 3 2 2 5" xfId="41943"/>
    <cellStyle name="40% - Accent2 2 10 2 3 2 3" xfId="5710"/>
    <cellStyle name="40% - Accent2 2 10 2 3 2 3 2" xfId="11071"/>
    <cellStyle name="40% - Accent2 2 10 2 3 2 3 2 2" xfId="30629"/>
    <cellStyle name="40% - Accent2 2 10 2 3 2 3 2 3" xfId="48415"/>
    <cellStyle name="40% - Accent2 2 10 2 3 2 3 3" xfId="17194"/>
    <cellStyle name="40% - Accent2 2 10 2 3 2 3 3 2" xfId="36553"/>
    <cellStyle name="40% - Accent2 2 10 2 3 2 3 4" xfId="25370"/>
    <cellStyle name="40% - Accent2 2 10 2 3 2 3 5" xfId="43200"/>
    <cellStyle name="40% - Accent2 2 10 2 3 2 4" xfId="8170"/>
    <cellStyle name="40% - Accent2 2 10 2 3 2 4 2" xfId="27730"/>
    <cellStyle name="40% - Accent2 2 10 2 3 2 4 3" xfId="45550"/>
    <cellStyle name="40% - Accent2 2 10 2 3 2 5" xfId="14251"/>
    <cellStyle name="40% - Accent2 2 10 2 3 2 5 2" xfId="33680"/>
    <cellStyle name="40% - Accent2 2 10 2 3 2 6" xfId="19527"/>
    <cellStyle name="40% - Accent2 2 10 2 3 2 6 2" xfId="38851"/>
    <cellStyle name="40% - Accent2 2 10 2 3 2 7" xfId="22496"/>
    <cellStyle name="40% - Accent2 2 10 2 3 2 8" xfId="21011"/>
    <cellStyle name="40% - Accent2 2 10 2 3 2 9" xfId="40335"/>
    <cellStyle name="40% - Accent2 2 10 2 3 3" xfId="3671"/>
    <cellStyle name="40% - Accent2 2 10 2 3 3 2" xfId="9058"/>
    <cellStyle name="40% - Accent2 2 10 2 3 3 2 2" xfId="28616"/>
    <cellStyle name="40% - Accent2 2 10 2 3 3 2 3" xfId="46432"/>
    <cellStyle name="40% - Accent2 2 10 2 3 3 3" xfId="15177"/>
    <cellStyle name="40% - Accent2 2 10 2 3 3 3 2" xfId="34570"/>
    <cellStyle name="40% - Accent2 2 10 2 3 3 4" xfId="23387"/>
    <cellStyle name="40% - Accent2 2 10 2 3 3 5" xfId="41217"/>
    <cellStyle name="40% - Accent2 2 10 2 3 4" xfId="5086"/>
    <cellStyle name="40% - Accent2 2 10 2 3 4 2" xfId="10453"/>
    <cellStyle name="40% - Accent2 2 10 2 3 4 2 2" xfId="30011"/>
    <cellStyle name="40% - Accent2 2 10 2 3 4 2 3" xfId="47824"/>
    <cellStyle name="40% - Accent2 2 10 2 3 4 3" xfId="16576"/>
    <cellStyle name="40% - Accent2 2 10 2 3 4 3 2" xfId="35962"/>
    <cellStyle name="40% - Accent2 2 10 2 3 4 4" xfId="24779"/>
    <cellStyle name="40% - Accent2 2 10 2 3 4 5" xfId="42609"/>
    <cellStyle name="40% - Accent2 2 10 2 3 5" xfId="7424"/>
    <cellStyle name="40% - Accent2 2 10 2 3 5 2" xfId="26984"/>
    <cellStyle name="40% - Accent2 2 10 2 3 5 3" xfId="44808"/>
    <cellStyle name="40% - Accent2 2 10 2 3 6" xfId="13505"/>
    <cellStyle name="40% - Accent2 2 10 2 3 6 2" xfId="32938"/>
    <cellStyle name="40% - Accent2 2 10 2 3 7" xfId="18785"/>
    <cellStyle name="40% - Accent2 2 10 2 3 7 2" xfId="38109"/>
    <cellStyle name="40% - Accent2 2 10 2 3 8" xfId="21753"/>
    <cellStyle name="40% - Accent2 2 10 2 3 9" xfId="20269"/>
    <cellStyle name="40% - Accent2 2 10 2 4" xfId="1937"/>
    <cellStyle name="40% - Accent2 2 10 2 4 10" xfId="39899"/>
    <cellStyle name="40% - Accent2 2 10 2 4 2" xfId="2682"/>
    <cellStyle name="40% - Accent2 2 10 2 4 2 2" xfId="4704"/>
    <cellStyle name="40% - Accent2 2 10 2 4 2 2 2" xfId="10091"/>
    <cellStyle name="40% - Accent2 2 10 2 4 2 2 2 2" xfId="29649"/>
    <cellStyle name="40% - Accent2 2 10 2 4 2 2 2 3" xfId="47463"/>
    <cellStyle name="40% - Accent2 2 10 2 4 2 2 3" xfId="16210"/>
    <cellStyle name="40% - Accent2 2 10 2 4 2 2 3 2" xfId="35601"/>
    <cellStyle name="40% - Accent2 2 10 2 4 2 2 4" xfId="24418"/>
    <cellStyle name="40% - Accent2 2 10 2 4 2 2 5" xfId="42248"/>
    <cellStyle name="40% - Accent2 2 10 2 4 2 3" xfId="8477"/>
    <cellStyle name="40% - Accent2 2 10 2 4 2 3 2" xfId="28037"/>
    <cellStyle name="40% - Accent2 2 10 2 4 2 3 3" xfId="45856"/>
    <cellStyle name="40% - Accent2 2 10 2 4 2 4" xfId="14558"/>
    <cellStyle name="40% - Accent2 2 10 2 4 2 4 2" xfId="33986"/>
    <cellStyle name="40% - Accent2 2 10 2 4 2 5" xfId="19833"/>
    <cellStyle name="40% - Accent2 2 10 2 4 2 5 2" xfId="39157"/>
    <cellStyle name="40% - Accent2 2 10 2 4 2 6" xfId="22803"/>
    <cellStyle name="40% - Accent2 2 10 2 4 2 7" xfId="21317"/>
    <cellStyle name="40% - Accent2 2 10 2 4 2 8" xfId="40641"/>
    <cellStyle name="40% - Accent2 2 10 2 4 3" xfId="3974"/>
    <cellStyle name="40% - Accent2 2 10 2 4 3 2" xfId="9361"/>
    <cellStyle name="40% - Accent2 2 10 2 4 3 2 2" xfId="28919"/>
    <cellStyle name="40% - Accent2 2 10 2 4 3 2 3" xfId="46735"/>
    <cellStyle name="40% - Accent2 2 10 2 4 3 3" xfId="15480"/>
    <cellStyle name="40% - Accent2 2 10 2 4 3 3 2" xfId="34873"/>
    <cellStyle name="40% - Accent2 2 10 2 4 3 4" xfId="23690"/>
    <cellStyle name="40% - Accent2 2 10 2 4 3 5" xfId="41520"/>
    <cellStyle name="40% - Accent2 2 10 2 4 4" xfId="5520"/>
    <cellStyle name="40% - Accent2 2 10 2 4 4 2" xfId="10881"/>
    <cellStyle name="40% - Accent2 2 10 2 4 4 2 2" xfId="30439"/>
    <cellStyle name="40% - Accent2 2 10 2 4 4 2 3" xfId="48225"/>
    <cellStyle name="40% - Accent2 2 10 2 4 4 3" xfId="17004"/>
    <cellStyle name="40% - Accent2 2 10 2 4 4 3 2" xfId="36363"/>
    <cellStyle name="40% - Accent2 2 10 2 4 4 4" xfId="25180"/>
    <cellStyle name="40% - Accent2 2 10 2 4 4 5" xfId="43010"/>
    <cellStyle name="40% - Accent2 2 10 2 4 5" xfId="7732"/>
    <cellStyle name="40% - Accent2 2 10 2 4 5 2" xfId="27292"/>
    <cellStyle name="40% - Accent2 2 10 2 4 5 3" xfId="45114"/>
    <cellStyle name="40% - Accent2 2 10 2 4 6" xfId="13813"/>
    <cellStyle name="40% - Accent2 2 10 2 4 6 2" xfId="33244"/>
    <cellStyle name="40% - Accent2 2 10 2 4 7" xfId="19091"/>
    <cellStyle name="40% - Accent2 2 10 2 4 7 2" xfId="38415"/>
    <cellStyle name="40% - Accent2 2 10 2 4 8" xfId="22059"/>
    <cellStyle name="40% - Accent2 2 10 2 4 9" xfId="20575"/>
    <cellStyle name="40% - Accent2 2 10 2 5" xfId="2083"/>
    <cellStyle name="40% - Accent2 2 10 2 5 2" xfId="4119"/>
    <cellStyle name="40% - Accent2 2 10 2 5 2 2" xfId="9506"/>
    <cellStyle name="40% - Accent2 2 10 2 5 2 2 2" xfId="29064"/>
    <cellStyle name="40% - Accent2 2 10 2 5 2 2 3" xfId="46880"/>
    <cellStyle name="40% - Accent2 2 10 2 5 2 3" xfId="15625"/>
    <cellStyle name="40% - Accent2 2 10 2 5 2 3 2" xfId="35018"/>
    <cellStyle name="40% - Accent2 2 10 2 5 2 4" xfId="23835"/>
    <cellStyle name="40% - Accent2 2 10 2 5 2 5" xfId="41665"/>
    <cellStyle name="40% - Accent2 2 10 2 5 3" xfId="7878"/>
    <cellStyle name="40% - Accent2 2 10 2 5 3 2" xfId="27438"/>
    <cellStyle name="40% - Accent2 2 10 2 5 3 3" xfId="45259"/>
    <cellStyle name="40% - Accent2 2 10 2 5 4" xfId="13959"/>
    <cellStyle name="40% - Accent2 2 10 2 5 4 2" xfId="33389"/>
    <cellStyle name="40% - Accent2 2 10 2 5 5" xfId="19236"/>
    <cellStyle name="40% - Accent2 2 10 2 5 5 2" xfId="38560"/>
    <cellStyle name="40% - Accent2 2 10 2 5 6" xfId="22204"/>
    <cellStyle name="40% - Accent2 2 10 2 5 7" xfId="20720"/>
    <cellStyle name="40% - Accent2 2 10 2 5 8" xfId="40044"/>
    <cellStyle name="40% - Accent2 2 10 2 6" xfId="3111"/>
    <cellStyle name="40% - Accent2 2 10 2 6 2" xfId="8691"/>
    <cellStyle name="40% - Accent2 2 10 2 6 2 2" xfId="28251"/>
    <cellStyle name="40% - Accent2 2 10 2 6 2 3" xfId="46068"/>
    <cellStyle name="40% - Accent2 2 10 2 6 3" xfId="14782"/>
    <cellStyle name="40% - Accent2 2 10 2 6 3 2" xfId="34202"/>
    <cellStyle name="40% - Accent2 2 10 2 6 4" xfId="23019"/>
    <cellStyle name="40% - Accent2 2 10 2 6 5" xfId="40853"/>
    <cellStyle name="40% - Accent2 2 10 2 7" xfId="4879"/>
    <cellStyle name="40% - Accent2 2 10 2 7 2" xfId="10263"/>
    <cellStyle name="40% - Accent2 2 10 2 7 2 2" xfId="29821"/>
    <cellStyle name="40% - Accent2 2 10 2 7 2 3" xfId="47634"/>
    <cellStyle name="40% - Accent2 2 10 2 7 3" xfId="16385"/>
    <cellStyle name="40% - Accent2 2 10 2 7 3 2" xfId="35772"/>
    <cellStyle name="40% - Accent2 2 10 2 7 4" xfId="24589"/>
    <cellStyle name="40% - Accent2 2 10 2 7 5" xfId="42419"/>
    <cellStyle name="40% - Accent2 2 10 2 8" xfId="6206"/>
    <cellStyle name="40% - Accent2 2 10 2 8 2" xfId="11567"/>
    <cellStyle name="40% - Accent2 2 10 2 8 2 2" xfId="31125"/>
    <cellStyle name="40% - Accent2 2 10 2 8 2 3" xfId="48910"/>
    <cellStyle name="40% - Accent2 2 10 2 8 3" xfId="17690"/>
    <cellStyle name="40% - Accent2 2 10 2 8 3 2" xfId="37048"/>
    <cellStyle name="40% - Accent2 2 10 2 8 4" xfId="25865"/>
    <cellStyle name="40% - Accent2 2 10 2 8 5" xfId="43695"/>
    <cellStyle name="40% - Accent2 2 10 2 9" xfId="6610"/>
    <cellStyle name="40% - Accent2 2 10 2 9 2" xfId="11971"/>
    <cellStyle name="40% - Accent2 2 10 2 9 2 2" xfId="31529"/>
    <cellStyle name="40% - Accent2 2 10 2 9 2 3" xfId="49314"/>
    <cellStyle name="40% - Accent2 2 10 2 9 3" xfId="18094"/>
    <cellStyle name="40% - Accent2 2 10 2 9 3 2" xfId="37452"/>
    <cellStyle name="40% - Accent2 2 10 2 9 4" xfId="26269"/>
    <cellStyle name="40% - Accent2 2 10 2 9 5" xfId="44099"/>
    <cellStyle name="40% - Accent2 2 10 3" xfId="1418"/>
    <cellStyle name="40% - Accent2 2 10 3 10" xfId="12795"/>
    <cellStyle name="40% - Accent2 2 10 3 10 2" xfId="32351"/>
    <cellStyle name="40% - Accent2 2 10 3 10 3" xfId="50090"/>
    <cellStyle name="40% - Accent2 2 10 3 11" xfId="13297"/>
    <cellStyle name="40% - Accent2 2 10 3 11 2" xfId="32734"/>
    <cellStyle name="40% - Accent2 2 10 3 12" xfId="18579"/>
    <cellStyle name="40% - Accent2 2 10 3 12 2" xfId="37905"/>
    <cellStyle name="40% - Accent2 2 10 3 13" xfId="21549"/>
    <cellStyle name="40% - Accent2 2 10 3 14" xfId="20065"/>
    <cellStyle name="40% - Accent2 2 10 3 15" xfId="39389"/>
    <cellStyle name="40% - Accent2 2 10 3 2" xfId="1716"/>
    <cellStyle name="40% - Accent2 2 10 3 2 10" xfId="39680"/>
    <cellStyle name="40% - Accent2 2 10 3 2 2" xfId="2462"/>
    <cellStyle name="40% - Accent2 2 10 3 2 2 2" xfId="4485"/>
    <cellStyle name="40% - Accent2 2 10 3 2 2 2 2" xfId="9872"/>
    <cellStyle name="40% - Accent2 2 10 3 2 2 2 2 2" xfId="29430"/>
    <cellStyle name="40% - Accent2 2 10 3 2 2 2 2 3" xfId="47245"/>
    <cellStyle name="40% - Accent2 2 10 3 2 2 2 3" xfId="15991"/>
    <cellStyle name="40% - Accent2 2 10 3 2 2 2 3 2" xfId="35383"/>
    <cellStyle name="40% - Accent2 2 10 3 2 2 2 4" xfId="24200"/>
    <cellStyle name="40% - Accent2 2 10 3 2 2 2 5" xfId="42030"/>
    <cellStyle name="40% - Accent2 2 10 3 2 2 3" xfId="8257"/>
    <cellStyle name="40% - Accent2 2 10 3 2 2 3 2" xfId="27817"/>
    <cellStyle name="40% - Accent2 2 10 3 2 2 3 3" xfId="45637"/>
    <cellStyle name="40% - Accent2 2 10 3 2 2 4" xfId="14338"/>
    <cellStyle name="40% - Accent2 2 10 3 2 2 4 2" xfId="33767"/>
    <cellStyle name="40% - Accent2 2 10 3 2 2 5" xfId="19614"/>
    <cellStyle name="40% - Accent2 2 10 3 2 2 5 2" xfId="38938"/>
    <cellStyle name="40% - Accent2 2 10 3 2 2 6" xfId="22583"/>
    <cellStyle name="40% - Accent2 2 10 3 2 2 7" xfId="21098"/>
    <cellStyle name="40% - Accent2 2 10 3 2 2 8" xfId="40422"/>
    <cellStyle name="40% - Accent2 2 10 3 2 3" xfId="3756"/>
    <cellStyle name="40% - Accent2 2 10 3 2 3 2" xfId="9143"/>
    <cellStyle name="40% - Accent2 2 10 3 2 3 2 2" xfId="28701"/>
    <cellStyle name="40% - Accent2 2 10 3 2 3 2 3" xfId="46517"/>
    <cellStyle name="40% - Accent2 2 10 3 2 3 3" xfId="15262"/>
    <cellStyle name="40% - Accent2 2 10 3 2 3 3 2" xfId="34655"/>
    <cellStyle name="40% - Accent2 2 10 3 2 3 4" xfId="23472"/>
    <cellStyle name="40% - Accent2 2 10 3 2 3 5" xfId="41302"/>
    <cellStyle name="40% - Accent2 2 10 3 2 4" xfId="5864"/>
    <cellStyle name="40% - Accent2 2 10 3 2 4 2" xfId="11225"/>
    <cellStyle name="40% - Accent2 2 10 3 2 4 2 2" xfId="30783"/>
    <cellStyle name="40% - Accent2 2 10 3 2 4 2 3" xfId="48569"/>
    <cellStyle name="40% - Accent2 2 10 3 2 4 3" xfId="17348"/>
    <cellStyle name="40% - Accent2 2 10 3 2 4 3 2" xfId="36707"/>
    <cellStyle name="40% - Accent2 2 10 3 2 4 4" xfId="25524"/>
    <cellStyle name="40% - Accent2 2 10 3 2 4 5" xfId="43354"/>
    <cellStyle name="40% - Accent2 2 10 3 2 5" xfId="7511"/>
    <cellStyle name="40% - Accent2 2 10 3 2 5 2" xfId="27071"/>
    <cellStyle name="40% - Accent2 2 10 3 2 5 3" xfId="44895"/>
    <cellStyle name="40% - Accent2 2 10 3 2 6" xfId="13592"/>
    <cellStyle name="40% - Accent2 2 10 3 2 6 2" xfId="33025"/>
    <cellStyle name="40% - Accent2 2 10 3 2 7" xfId="18872"/>
    <cellStyle name="40% - Accent2 2 10 3 2 7 2" xfId="38196"/>
    <cellStyle name="40% - Accent2 2 10 3 2 8" xfId="21840"/>
    <cellStyle name="40% - Accent2 2 10 3 2 9" xfId="20356"/>
    <cellStyle name="40% - Accent2 2 10 3 3" xfId="2170"/>
    <cellStyle name="40% - Accent2 2 10 3 3 2" xfId="4206"/>
    <cellStyle name="40% - Accent2 2 10 3 3 2 2" xfId="9593"/>
    <cellStyle name="40% - Accent2 2 10 3 3 2 2 2" xfId="29151"/>
    <cellStyle name="40% - Accent2 2 10 3 3 2 2 3" xfId="46967"/>
    <cellStyle name="40% - Accent2 2 10 3 3 2 3" xfId="15712"/>
    <cellStyle name="40% - Accent2 2 10 3 3 2 3 2" xfId="35105"/>
    <cellStyle name="40% - Accent2 2 10 3 3 2 4" xfId="23922"/>
    <cellStyle name="40% - Accent2 2 10 3 3 2 5" xfId="41752"/>
    <cellStyle name="40% - Accent2 2 10 3 3 3" xfId="7965"/>
    <cellStyle name="40% - Accent2 2 10 3 3 3 2" xfId="27525"/>
    <cellStyle name="40% - Accent2 2 10 3 3 3 3" xfId="45346"/>
    <cellStyle name="40% - Accent2 2 10 3 3 4" xfId="14046"/>
    <cellStyle name="40% - Accent2 2 10 3 3 4 2" xfId="33476"/>
    <cellStyle name="40% - Accent2 2 10 3 3 5" xfId="19323"/>
    <cellStyle name="40% - Accent2 2 10 3 3 5 2" xfId="38647"/>
    <cellStyle name="40% - Accent2 2 10 3 3 6" xfId="22291"/>
    <cellStyle name="40% - Accent2 2 10 3 3 7" xfId="20807"/>
    <cellStyle name="40% - Accent2 2 10 3 3 8" xfId="40131"/>
    <cellStyle name="40% - Accent2 2 10 3 4" xfId="3344"/>
    <cellStyle name="40% - Accent2 2 10 3 4 2" xfId="8836"/>
    <cellStyle name="40% - Accent2 2 10 3 4 2 2" xfId="28396"/>
    <cellStyle name="40% - Accent2 2 10 3 4 2 3" xfId="46213"/>
    <cellStyle name="40% - Accent2 2 10 3 4 3" xfId="14938"/>
    <cellStyle name="40% - Accent2 2 10 3 4 3 2" xfId="34351"/>
    <cellStyle name="40% - Accent2 2 10 3 4 4" xfId="23168"/>
    <cellStyle name="40% - Accent2 2 10 3 4 5" xfId="40998"/>
    <cellStyle name="40% - Accent2 2 10 3 5" xfId="5255"/>
    <cellStyle name="40% - Accent2 2 10 3 5 2" xfId="10621"/>
    <cellStyle name="40% - Accent2 2 10 3 5 2 2" xfId="30179"/>
    <cellStyle name="40% - Accent2 2 10 3 5 2 3" xfId="47978"/>
    <cellStyle name="40% - Accent2 2 10 3 5 3" xfId="16744"/>
    <cellStyle name="40% - Accent2 2 10 3 5 3 2" xfId="36116"/>
    <cellStyle name="40% - Accent2 2 10 3 5 4" xfId="24933"/>
    <cellStyle name="40% - Accent2 2 10 3 5 5" xfId="42763"/>
    <cellStyle name="40% - Accent2 2 10 3 6" xfId="6351"/>
    <cellStyle name="40% - Accent2 2 10 3 6 2" xfId="11712"/>
    <cellStyle name="40% - Accent2 2 10 3 6 2 2" xfId="31270"/>
    <cellStyle name="40% - Accent2 2 10 3 6 2 3" xfId="49055"/>
    <cellStyle name="40% - Accent2 2 10 3 6 3" xfId="17835"/>
    <cellStyle name="40% - Accent2 2 10 3 6 3 2" xfId="37193"/>
    <cellStyle name="40% - Accent2 2 10 3 6 4" xfId="26010"/>
    <cellStyle name="40% - Accent2 2 10 3 6 5" xfId="43840"/>
    <cellStyle name="40% - Accent2 2 10 3 7" xfId="6755"/>
    <cellStyle name="40% - Accent2 2 10 3 7 2" xfId="12116"/>
    <cellStyle name="40% - Accent2 2 10 3 7 2 2" xfId="31674"/>
    <cellStyle name="40% - Accent2 2 10 3 7 2 3" xfId="49459"/>
    <cellStyle name="40% - Accent2 2 10 3 7 3" xfId="18239"/>
    <cellStyle name="40% - Accent2 2 10 3 7 3 2" xfId="37597"/>
    <cellStyle name="40% - Accent2 2 10 3 7 4" xfId="26414"/>
    <cellStyle name="40% - Accent2 2 10 3 7 5" xfId="44244"/>
    <cellStyle name="40% - Accent2 2 10 3 8" xfId="7219"/>
    <cellStyle name="40% - Accent2 2 10 3 8 2" xfId="26779"/>
    <cellStyle name="40% - Accent2 2 10 3 8 3" xfId="44604"/>
    <cellStyle name="40% - Accent2 2 10 3 9" xfId="12439"/>
    <cellStyle name="40% - Accent2 2 10 3 9 2" xfId="31996"/>
    <cellStyle name="40% - Accent2 2 10 3 9 3" xfId="49780"/>
    <cellStyle name="40% - Accent2 2 10 4" xfId="1571"/>
    <cellStyle name="40% - Accent2 2 10 4 10" xfId="39535"/>
    <cellStyle name="40% - Accent2 2 10 4 2" xfId="2317"/>
    <cellStyle name="40% - Accent2 2 10 4 2 2" xfId="4344"/>
    <cellStyle name="40% - Accent2 2 10 4 2 2 2" xfId="9731"/>
    <cellStyle name="40% - Accent2 2 10 4 2 2 2 2" xfId="29289"/>
    <cellStyle name="40% - Accent2 2 10 4 2 2 2 3" xfId="47104"/>
    <cellStyle name="40% - Accent2 2 10 4 2 2 3" xfId="15850"/>
    <cellStyle name="40% - Accent2 2 10 4 2 2 3 2" xfId="35242"/>
    <cellStyle name="40% - Accent2 2 10 4 2 2 4" xfId="24059"/>
    <cellStyle name="40% - Accent2 2 10 4 2 2 5" xfId="41889"/>
    <cellStyle name="40% - Accent2 2 10 4 2 3" xfId="5652"/>
    <cellStyle name="40% - Accent2 2 10 4 2 3 2" xfId="11013"/>
    <cellStyle name="40% - Accent2 2 10 4 2 3 2 2" xfId="30571"/>
    <cellStyle name="40% - Accent2 2 10 4 2 3 2 3" xfId="48357"/>
    <cellStyle name="40% - Accent2 2 10 4 2 3 3" xfId="17136"/>
    <cellStyle name="40% - Accent2 2 10 4 2 3 3 2" xfId="36495"/>
    <cellStyle name="40% - Accent2 2 10 4 2 3 4" xfId="25312"/>
    <cellStyle name="40% - Accent2 2 10 4 2 3 5" xfId="43142"/>
    <cellStyle name="40% - Accent2 2 10 4 2 4" xfId="8112"/>
    <cellStyle name="40% - Accent2 2 10 4 2 4 2" xfId="27672"/>
    <cellStyle name="40% - Accent2 2 10 4 2 4 3" xfId="45492"/>
    <cellStyle name="40% - Accent2 2 10 4 2 5" xfId="14193"/>
    <cellStyle name="40% - Accent2 2 10 4 2 5 2" xfId="33622"/>
    <cellStyle name="40% - Accent2 2 10 4 2 6" xfId="19469"/>
    <cellStyle name="40% - Accent2 2 10 4 2 6 2" xfId="38793"/>
    <cellStyle name="40% - Accent2 2 10 4 2 7" xfId="22438"/>
    <cellStyle name="40% - Accent2 2 10 4 2 8" xfId="20953"/>
    <cellStyle name="40% - Accent2 2 10 4 2 9" xfId="40277"/>
    <cellStyle name="40% - Accent2 2 10 4 3" xfId="3617"/>
    <cellStyle name="40% - Accent2 2 10 4 3 2" xfId="9004"/>
    <cellStyle name="40% - Accent2 2 10 4 3 2 2" xfId="28562"/>
    <cellStyle name="40% - Accent2 2 10 4 3 2 3" xfId="46378"/>
    <cellStyle name="40% - Accent2 2 10 4 3 3" xfId="15123"/>
    <cellStyle name="40% - Accent2 2 10 4 3 3 2" xfId="34516"/>
    <cellStyle name="40% - Accent2 2 10 4 3 4" xfId="23333"/>
    <cellStyle name="40% - Accent2 2 10 4 3 5" xfId="41163"/>
    <cellStyle name="40% - Accent2 2 10 4 4" xfId="5028"/>
    <cellStyle name="40% - Accent2 2 10 4 4 2" xfId="10395"/>
    <cellStyle name="40% - Accent2 2 10 4 4 2 2" xfId="29953"/>
    <cellStyle name="40% - Accent2 2 10 4 4 2 3" xfId="47766"/>
    <cellStyle name="40% - Accent2 2 10 4 4 3" xfId="16518"/>
    <cellStyle name="40% - Accent2 2 10 4 4 3 2" xfId="35904"/>
    <cellStyle name="40% - Accent2 2 10 4 4 4" xfId="24721"/>
    <cellStyle name="40% - Accent2 2 10 4 4 5" xfId="42551"/>
    <cellStyle name="40% - Accent2 2 10 4 5" xfId="7366"/>
    <cellStyle name="40% - Accent2 2 10 4 5 2" xfId="26926"/>
    <cellStyle name="40% - Accent2 2 10 4 5 3" xfId="44750"/>
    <cellStyle name="40% - Accent2 2 10 4 6" xfId="13447"/>
    <cellStyle name="40% - Accent2 2 10 4 6 2" xfId="32880"/>
    <cellStyle name="40% - Accent2 2 10 4 7" xfId="18727"/>
    <cellStyle name="40% - Accent2 2 10 4 7 2" xfId="38051"/>
    <cellStyle name="40% - Accent2 2 10 4 8" xfId="21695"/>
    <cellStyle name="40% - Accent2 2 10 4 9" xfId="20211"/>
    <cellStyle name="40% - Accent2 2 10 5" xfId="1878"/>
    <cellStyle name="40% - Accent2 2 10 5 10" xfId="39841"/>
    <cellStyle name="40% - Accent2 2 10 5 2" xfId="2624"/>
    <cellStyle name="40% - Accent2 2 10 5 2 2" xfId="4646"/>
    <cellStyle name="40% - Accent2 2 10 5 2 2 2" xfId="10033"/>
    <cellStyle name="40% - Accent2 2 10 5 2 2 2 2" xfId="29591"/>
    <cellStyle name="40% - Accent2 2 10 5 2 2 2 3" xfId="47405"/>
    <cellStyle name="40% - Accent2 2 10 5 2 2 3" xfId="16152"/>
    <cellStyle name="40% - Accent2 2 10 5 2 2 3 2" xfId="35543"/>
    <cellStyle name="40% - Accent2 2 10 5 2 2 4" xfId="24360"/>
    <cellStyle name="40% - Accent2 2 10 5 2 2 5" xfId="42190"/>
    <cellStyle name="40% - Accent2 2 10 5 2 3" xfId="8419"/>
    <cellStyle name="40% - Accent2 2 10 5 2 3 2" xfId="27979"/>
    <cellStyle name="40% - Accent2 2 10 5 2 3 3" xfId="45798"/>
    <cellStyle name="40% - Accent2 2 10 5 2 4" xfId="14500"/>
    <cellStyle name="40% - Accent2 2 10 5 2 4 2" xfId="33928"/>
    <cellStyle name="40% - Accent2 2 10 5 2 5" xfId="19775"/>
    <cellStyle name="40% - Accent2 2 10 5 2 5 2" xfId="39099"/>
    <cellStyle name="40% - Accent2 2 10 5 2 6" xfId="22745"/>
    <cellStyle name="40% - Accent2 2 10 5 2 7" xfId="21259"/>
    <cellStyle name="40% - Accent2 2 10 5 2 8" xfId="40583"/>
    <cellStyle name="40% - Accent2 2 10 5 3" xfId="3916"/>
    <cellStyle name="40% - Accent2 2 10 5 3 2" xfId="9303"/>
    <cellStyle name="40% - Accent2 2 10 5 3 2 2" xfId="28861"/>
    <cellStyle name="40% - Accent2 2 10 5 3 2 3" xfId="46677"/>
    <cellStyle name="40% - Accent2 2 10 5 3 3" xfId="15422"/>
    <cellStyle name="40% - Accent2 2 10 5 3 3 2" xfId="34815"/>
    <cellStyle name="40% - Accent2 2 10 5 3 4" xfId="23632"/>
    <cellStyle name="40% - Accent2 2 10 5 3 5" xfId="41462"/>
    <cellStyle name="40% - Accent2 2 10 5 4" xfId="5462"/>
    <cellStyle name="40% - Accent2 2 10 5 4 2" xfId="10823"/>
    <cellStyle name="40% - Accent2 2 10 5 4 2 2" xfId="30381"/>
    <cellStyle name="40% - Accent2 2 10 5 4 2 3" xfId="48167"/>
    <cellStyle name="40% - Accent2 2 10 5 4 3" xfId="16946"/>
    <cellStyle name="40% - Accent2 2 10 5 4 3 2" xfId="36305"/>
    <cellStyle name="40% - Accent2 2 10 5 4 4" xfId="25122"/>
    <cellStyle name="40% - Accent2 2 10 5 4 5" xfId="42952"/>
    <cellStyle name="40% - Accent2 2 10 5 5" xfId="7673"/>
    <cellStyle name="40% - Accent2 2 10 5 5 2" xfId="27233"/>
    <cellStyle name="40% - Accent2 2 10 5 5 3" xfId="45056"/>
    <cellStyle name="40% - Accent2 2 10 5 6" xfId="13754"/>
    <cellStyle name="40% - Accent2 2 10 5 6 2" xfId="33186"/>
    <cellStyle name="40% - Accent2 2 10 5 7" xfId="19033"/>
    <cellStyle name="40% - Accent2 2 10 5 7 2" xfId="38357"/>
    <cellStyle name="40% - Accent2 2 10 5 8" xfId="22001"/>
    <cellStyle name="40% - Accent2 2 10 5 9" xfId="20517"/>
    <cellStyle name="40% - Accent2 2 10 6" xfId="2025"/>
    <cellStyle name="40% - Accent2 2 10 6 2" xfId="4061"/>
    <cellStyle name="40% - Accent2 2 10 6 2 2" xfId="9448"/>
    <cellStyle name="40% - Accent2 2 10 6 2 2 2" xfId="29006"/>
    <cellStyle name="40% - Accent2 2 10 6 2 2 3" xfId="46822"/>
    <cellStyle name="40% - Accent2 2 10 6 2 3" xfId="15567"/>
    <cellStyle name="40% - Accent2 2 10 6 2 3 2" xfId="34960"/>
    <cellStyle name="40% - Accent2 2 10 6 2 4" xfId="23777"/>
    <cellStyle name="40% - Accent2 2 10 6 2 5" xfId="41607"/>
    <cellStyle name="40% - Accent2 2 10 6 3" xfId="7820"/>
    <cellStyle name="40% - Accent2 2 10 6 3 2" xfId="27380"/>
    <cellStyle name="40% - Accent2 2 10 6 3 3" xfId="45201"/>
    <cellStyle name="40% - Accent2 2 10 6 4" xfId="13901"/>
    <cellStyle name="40% - Accent2 2 10 6 4 2" xfId="33331"/>
    <cellStyle name="40% - Accent2 2 10 6 5" xfId="19178"/>
    <cellStyle name="40% - Accent2 2 10 6 5 2" xfId="38502"/>
    <cellStyle name="40% - Accent2 2 10 6 6" xfId="22146"/>
    <cellStyle name="40% - Accent2 2 10 6 7" xfId="20662"/>
    <cellStyle name="40% - Accent2 2 10 6 8" xfId="39986"/>
    <cellStyle name="40% - Accent2 2 10 7" xfId="3010"/>
    <cellStyle name="40% - Accent2 2 10 7 2" xfId="8633"/>
    <cellStyle name="40% - Accent2 2 10 7 2 2" xfId="28193"/>
    <cellStyle name="40% - Accent2 2 10 7 2 3" xfId="46010"/>
    <cellStyle name="40% - Accent2 2 10 7 3" xfId="14724"/>
    <cellStyle name="40% - Accent2 2 10 7 3 2" xfId="34144"/>
    <cellStyle name="40% - Accent2 2 10 7 4" xfId="22961"/>
    <cellStyle name="40% - Accent2 2 10 7 5" xfId="40795"/>
    <cellStyle name="40% - Accent2 2 10 8" xfId="4819"/>
    <cellStyle name="40% - Accent2 2 10 8 2" xfId="10203"/>
    <cellStyle name="40% - Accent2 2 10 8 2 2" xfId="29761"/>
    <cellStyle name="40% - Accent2 2 10 8 2 3" xfId="47575"/>
    <cellStyle name="40% - Accent2 2 10 8 3" xfId="16325"/>
    <cellStyle name="40% - Accent2 2 10 8 3 2" xfId="35713"/>
    <cellStyle name="40% - Accent2 2 10 8 4" xfId="24530"/>
    <cellStyle name="40% - Accent2 2 10 8 5" xfId="42360"/>
    <cellStyle name="40% - Accent2 2 10 9" xfId="6148"/>
    <cellStyle name="40% - Accent2 2 10 9 2" xfId="11509"/>
    <cellStyle name="40% - Accent2 2 10 9 2 2" xfId="31067"/>
    <cellStyle name="40% - Accent2 2 10 9 2 3" xfId="48852"/>
    <cellStyle name="40% - Accent2 2 10 9 3" xfId="17632"/>
    <cellStyle name="40% - Accent2 2 10 9 3 2" xfId="36990"/>
    <cellStyle name="40% - Accent2 2 10 9 4" xfId="25807"/>
    <cellStyle name="40% - Accent2 2 10 9 5" xfId="43637"/>
    <cellStyle name="40% - Accent2 2 11" xfId="1153"/>
    <cellStyle name="40% - Accent2 2 11 10" xfId="6582"/>
    <cellStyle name="40% - Accent2 2 11 10 2" xfId="11943"/>
    <cellStyle name="40% - Accent2 2 11 10 2 2" xfId="31501"/>
    <cellStyle name="40% - Accent2 2 11 10 2 3" xfId="49286"/>
    <cellStyle name="40% - Accent2 2 11 10 3" xfId="18066"/>
    <cellStyle name="40% - Accent2 2 11 10 3 2" xfId="37424"/>
    <cellStyle name="40% - Accent2 2 11 10 4" xfId="26241"/>
    <cellStyle name="40% - Accent2 2 11 10 5" xfId="44071"/>
    <cellStyle name="40% - Accent2 2 11 11" xfId="7104"/>
    <cellStyle name="40% - Accent2 2 11 11 2" xfId="26664"/>
    <cellStyle name="40% - Accent2 2 11 11 3" xfId="44489"/>
    <cellStyle name="40% - Accent2 2 11 12" xfId="12311"/>
    <cellStyle name="40% - Accent2 2 11 12 2" xfId="31869"/>
    <cellStyle name="40% - Accent2 2 11 12 3" xfId="49654"/>
    <cellStyle name="40% - Accent2 2 11 13" xfId="12664"/>
    <cellStyle name="40% - Accent2 2 11 13 2" xfId="32221"/>
    <cellStyle name="40% - Accent2 2 11 13 3" xfId="49964"/>
    <cellStyle name="40% - Accent2 2 11 14" xfId="13115"/>
    <cellStyle name="40% - Accent2 2 11 14 2" xfId="32617"/>
    <cellStyle name="40% - Accent2 2 11 15" xfId="18432"/>
    <cellStyle name="40% - Accent2 2 11 15 2" xfId="37790"/>
    <cellStyle name="40% - Accent2 2 11 16" xfId="21434"/>
    <cellStyle name="40% - Accent2 2 11 17" xfId="19950"/>
    <cellStyle name="40% - Accent2 2 11 18" xfId="39274"/>
    <cellStyle name="40% - Accent2 2 11 2" xfId="1257"/>
    <cellStyle name="40% - Accent2 2 11 2 10" xfId="7162"/>
    <cellStyle name="40% - Accent2 2 11 2 10 2" xfId="26722"/>
    <cellStyle name="40% - Accent2 2 11 2 10 3" xfId="44547"/>
    <cellStyle name="40% - Accent2 2 11 2 11" xfId="12370"/>
    <cellStyle name="40% - Accent2 2 11 2 11 2" xfId="31928"/>
    <cellStyle name="40% - Accent2 2 11 2 11 3" xfId="49712"/>
    <cellStyle name="40% - Accent2 2 11 2 12" xfId="12725"/>
    <cellStyle name="40% - Accent2 2 11 2 12 2" xfId="32281"/>
    <cellStyle name="40% - Accent2 2 11 2 12 3" xfId="50022"/>
    <cellStyle name="40% - Accent2 2 11 2 13" xfId="13178"/>
    <cellStyle name="40% - Accent2 2 11 2 13 2" xfId="32677"/>
    <cellStyle name="40% - Accent2 2 11 2 14" xfId="18490"/>
    <cellStyle name="40% - Accent2 2 11 2 14 2" xfId="37848"/>
    <cellStyle name="40% - Accent2 2 11 2 15" xfId="21492"/>
    <cellStyle name="40% - Accent2 2 11 2 16" xfId="20008"/>
    <cellStyle name="40% - Accent2 2 11 2 17" xfId="39332"/>
    <cellStyle name="40% - Accent2 2 11 2 2" xfId="1512"/>
    <cellStyle name="40% - Accent2 2 11 2 2 10" xfId="12883"/>
    <cellStyle name="40% - Accent2 2 11 2 2 10 2" xfId="32439"/>
    <cellStyle name="40% - Accent2 2 11 2 2 10 3" xfId="50178"/>
    <cellStyle name="40% - Accent2 2 11 2 2 11" xfId="13389"/>
    <cellStyle name="40% - Accent2 2 11 2 2 11 2" xfId="32822"/>
    <cellStyle name="40% - Accent2 2 11 2 2 12" xfId="18669"/>
    <cellStyle name="40% - Accent2 2 11 2 2 12 2" xfId="37993"/>
    <cellStyle name="40% - Accent2 2 11 2 2 13" xfId="21637"/>
    <cellStyle name="40% - Accent2 2 11 2 2 14" xfId="20153"/>
    <cellStyle name="40% - Accent2 2 11 2 2 15" xfId="39477"/>
    <cellStyle name="40% - Accent2 2 11 2 2 2" xfId="1805"/>
    <cellStyle name="40% - Accent2 2 11 2 2 2 10" xfId="39768"/>
    <cellStyle name="40% - Accent2 2 11 2 2 2 2" xfId="2551"/>
    <cellStyle name="40% - Accent2 2 11 2 2 2 2 2" xfId="4574"/>
    <cellStyle name="40% - Accent2 2 11 2 2 2 2 2 2" xfId="9961"/>
    <cellStyle name="40% - Accent2 2 11 2 2 2 2 2 2 2" xfId="29519"/>
    <cellStyle name="40% - Accent2 2 11 2 2 2 2 2 2 3" xfId="47333"/>
    <cellStyle name="40% - Accent2 2 11 2 2 2 2 2 3" xfId="16080"/>
    <cellStyle name="40% - Accent2 2 11 2 2 2 2 2 3 2" xfId="35471"/>
    <cellStyle name="40% - Accent2 2 11 2 2 2 2 2 4" xfId="24288"/>
    <cellStyle name="40% - Accent2 2 11 2 2 2 2 2 5" xfId="42118"/>
    <cellStyle name="40% - Accent2 2 11 2 2 2 2 3" xfId="8346"/>
    <cellStyle name="40% - Accent2 2 11 2 2 2 2 3 2" xfId="27906"/>
    <cellStyle name="40% - Accent2 2 11 2 2 2 2 3 3" xfId="45725"/>
    <cellStyle name="40% - Accent2 2 11 2 2 2 2 4" xfId="14427"/>
    <cellStyle name="40% - Accent2 2 11 2 2 2 2 4 2" xfId="33855"/>
    <cellStyle name="40% - Accent2 2 11 2 2 2 2 5" xfId="19702"/>
    <cellStyle name="40% - Accent2 2 11 2 2 2 2 5 2" xfId="39026"/>
    <cellStyle name="40% - Accent2 2 11 2 2 2 2 6" xfId="22672"/>
    <cellStyle name="40% - Accent2 2 11 2 2 2 2 7" xfId="21186"/>
    <cellStyle name="40% - Accent2 2 11 2 2 2 2 8" xfId="40510"/>
    <cellStyle name="40% - Accent2 2 11 2 2 2 3" xfId="3844"/>
    <cellStyle name="40% - Accent2 2 11 2 2 2 3 2" xfId="9231"/>
    <cellStyle name="40% - Accent2 2 11 2 2 2 3 2 2" xfId="28789"/>
    <cellStyle name="40% - Accent2 2 11 2 2 2 3 2 3" xfId="46605"/>
    <cellStyle name="40% - Accent2 2 11 2 2 2 3 3" xfId="15350"/>
    <cellStyle name="40% - Accent2 2 11 2 2 2 3 3 2" xfId="34743"/>
    <cellStyle name="40% - Accent2 2 11 2 2 2 3 4" xfId="23560"/>
    <cellStyle name="40% - Accent2 2 11 2 2 2 3 5" xfId="41390"/>
    <cellStyle name="40% - Accent2 2 11 2 2 2 4" xfId="5952"/>
    <cellStyle name="40% - Accent2 2 11 2 2 2 4 2" xfId="11313"/>
    <cellStyle name="40% - Accent2 2 11 2 2 2 4 2 2" xfId="30871"/>
    <cellStyle name="40% - Accent2 2 11 2 2 2 4 2 3" xfId="48657"/>
    <cellStyle name="40% - Accent2 2 11 2 2 2 4 3" xfId="17436"/>
    <cellStyle name="40% - Accent2 2 11 2 2 2 4 3 2" xfId="36795"/>
    <cellStyle name="40% - Accent2 2 11 2 2 2 4 4" xfId="25612"/>
    <cellStyle name="40% - Accent2 2 11 2 2 2 4 5" xfId="43442"/>
    <cellStyle name="40% - Accent2 2 11 2 2 2 5" xfId="7600"/>
    <cellStyle name="40% - Accent2 2 11 2 2 2 5 2" xfId="27160"/>
    <cellStyle name="40% - Accent2 2 11 2 2 2 5 3" xfId="44983"/>
    <cellStyle name="40% - Accent2 2 11 2 2 2 6" xfId="13681"/>
    <cellStyle name="40% - Accent2 2 11 2 2 2 6 2" xfId="33113"/>
    <cellStyle name="40% - Accent2 2 11 2 2 2 7" xfId="18960"/>
    <cellStyle name="40% - Accent2 2 11 2 2 2 7 2" xfId="38284"/>
    <cellStyle name="40% - Accent2 2 11 2 2 2 8" xfId="21928"/>
    <cellStyle name="40% - Accent2 2 11 2 2 2 9" xfId="20444"/>
    <cellStyle name="40% - Accent2 2 11 2 2 3" xfId="2259"/>
    <cellStyle name="40% - Accent2 2 11 2 2 3 2" xfId="4295"/>
    <cellStyle name="40% - Accent2 2 11 2 2 3 2 2" xfId="9682"/>
    <cellStyle name="40% - Accent2 2 11 2 2 3 2 2 2" xfId="29240"/>
    <cellStyle name="40% - Accent2 2 11 2 2 3 2 2 3" xfId="47055"/>
    <cellStyle name="40% - Accent2 2 11 2 2 3 2 3" xfId="15801"/>
    <cellStyle name="40% - Accent2 2 11 2 2 3 2 3 2" xfId="35193"/>
    <cellStyle name="40% - Accent2 2 11 2 2 3 2 4" xfId="24010"/>
    <cellStyle name="40% - Accent2 2 11 2 2 3 2 5" xfId="41840"/>
    <cellStyle name="40% - Accent2 2 11 2 2 3 3" xfId="8054"/>
    <cellStyle name="40% - Accent2 2 11 2 2 3 3 2" xfId="27614"/>
    <cellStyle name="40% - Accent2 2 11 2 2 3 3 3" xfId="45434"/>
    <cellStyle name="40% - Accent2 2 11 2 2 3 4" xfId="14135"/>
    <cellStyle name="40% - Accent2 2 11 2 2 3 4 2" xfId="33564"/>
    <cellStyle name="40% - Accent2 2 11 2 2 3 5" xfId="19411"/>
    <cellStyle name="40% - Accent2 2 11 2 2 3 5 2" xfId="38735"/>
    <cellStyle name="40% - Accent2 2 11 2 2 3 6" xfId="22380"/>
    <cellStyle name="40% - Accent2 2 11 2 2 3 7" xfId="20895"/>
    <cellStyle name="40% - Accent2 2 11 2 2 3 8" xfId="40219"/>
    <cellStyle name="40% - Accent2 2 11 2 2 4" xfId="3432"/>
    <cellStyle name="40% - Accent2 2 11 2 2 4 2" xfId="8924"/>
    <cellStyle name="40% - Accent2 2 11 2 2 4 2 2" xfId="28484"/>
    <cellStyle name="40% - Accent2 2 11 2 2 4 2 3" xfId="46301"/>
    <cellStyle name="40% - Accent2 2 11 2 2 4 3" xfId="15026"/>
    <cellStyle name="40% - Accent2 2 11 2 2 4 3 2" xfId="34439"/>
    <cellStyle name="40% - Accent2 2 11 2 2 4 4" xfId="23256"/>
    <cellStyle name="40% - Accent2 2 11 2 2 4 5" xfId="41086"/>
    <cellStyle name="40% - Accent2 2 11 2 2 5" xfId="5343"/>
    <cellStyle name="40% - Accent2 2 11 2 2 5 2" xfId="10709"/>
    <cellStyle name="40% - Accent2 2 11 2 2 5 2 2" xfId="30267"/>
    <cellStyle name="40% - Accent2 2 11 2 2 5 2 3" xfId="48066"/>
    <cellStyle name="40% - Accent2 2 11 2 2 5 3" xfId="16832"/>
    <cellStyle name="40% - Accent2 2 11 2 2 5 3 2" xfId="36204"/>
    <cellStyle name="40% - Accent2 2 11 2 2 5 4" xfId="25021"/>
    <cellStyle name="40% - Accent2 2 11 2 2 5 5" xfId="42851"/>
    <cellStyle name="40% - Accent2 2 11 2 2 6" xfId="6439"/>
    <cellStyle name="40% - Accent2 2 11 2 2 6 2" xfId="11800"/>
    <cellStyle name="40% - Accent2 2 11 2 2 6 2 2" xfId="31358"/>
    <cellStyle name="40% - Accent2 2 11 2 2 6 2 3" xfId="49143"/>
    <cellStyle name="40% - Accent2 2 11 2 2 6 3" xfId="17923"/>
    <cellStyle name="40% - Accent2 2 11 2 2 6 3 2" xfId="37281"/>
    <cellStyle name="40% - Accent2 2 11 2 2 6 4" xfId="26098"/>
    <cellStyle name="40% - Accent2 2 11 2 2 6 5" xfId="43928"/>
    <cellStyle name="40% - Accent2 2 11 2 2 7" xfId="6843"/>
    <cellStyle name="40% - Accent2 2 11 2 2 7 2" xfId="12204"/>
    <cellStyle name="40% - Accent2 2 11 2 2 7 2 2" xfId="31762"/>
    <cellStyle name="40% - Accent2 2 11 2 2 7 2 3" xfId="49547"/>
    <cellStyle name="40% - Accent2 2 11 2 2 7 3" xfId="18327"/>
    <cellStyle name="40% - Accent2 2 11 2 2 7 3 2" xfId="37685"/>
    <cellStyle name="40% - Accent2 2 11 2 2 7 4" xfId="26502"/>
    <cellStyle name="40% - Accent2 2 11 2 2 7 5" xfId="44332"/>
    <cellStyle name="40% - Accent2 2 11 2 2 8" xfId="7308"/>
    <cellStyle name="40% - Accent2 2 11 2 2 8 2" xfId="26868"/>
    <cellStyle name="40% - Accent2 2 11 2 2 8 3" xfId="44692"/>
    <cellStyle name="40% - Accent2 2 11 2 2 9" xfId="12527"/>
    <cellStyle name="40% - Accent2 2 11 2 2 9 2" xfId="32084"/>
    <cellStyle name="40% - Accent2 2 11 2 2 9 3" xfId="49868"/>
    <cellStyle name="40% - Accent2 2 11 2 3" xfId="1659"/>
    <cellStyle name="40% - Accent2 2 11 2 3 10" xfId="39623"/>
    <cellStyle name="40% - Accent2 2 11 2 3 2" xfId="2405"/>
    <cellStyle name="40% - Accent2 2 11 2 3 2 2" xfId="4428"/>
    <cellStyle name="40% - Accent2 2 11 2 3 2 2 2" xfId="9815"/>
    <cellStyle name="40% - Accent2 2 11 2 3 2 2 2 2" xfId="29373"/>
    <cellStyle name="40% - Accent2 2 11 2 3 2 2 2 3" xfId="47188"/>
    <cellStyle name="40% - Accent2 2 11 2 3 2 2 3" xfId="15934"/>
    <cellStyle name="40% - Accent2 2 11 2 3 2 2 3 2" xfId="35326"/>
    <cellStyle name="40% - Accent2 2 11 2 3 2 2 4" xfId="24143"/>
    <cellStyle name="40% - Accent2 2 11 2 3 2 2 5" xfId="41973"/>
    <cellStyle name="40% - Accent2 2 11 2 3 2 3" xfId="5740"/>
    <cellStyle name="40% - Accent2 2 11 2 3 2 3 2" xfId="11101"/>
    <cellStyle name="40% - Accent2 2 11 2 3 2 3 2 2" xfId="30659"/>
    <cellStyle name="40% - Accent2 2 11 2 3 2 3 2 3" xfId="48445"/>
    <cellStyle name="40% - Accent2 2 11 2 3 2 3 3" xfId="17224"/>
    <cellStyle name="40% - Accent2 2 11 2 3 2 3 3 2" xfId="36583"/>
    <cellStyle name="40% - Accent2 2 11 2 3 2 3 4" xfId="25400"/>
    <cellStyle name="40% - Accent2 2 11 2 3 2 3 5" xfId="43230"/>
    <cellStyle name="40% - Accent2 2 11 2 3 2 4" xfId="8200"/>
    <cellStyle name="40% - Accent2 2 11 2 3 2 4 2" xfId="27760"/>
    <cellStyle name="40% - Accent2 2 11 2 3 2 4 3" xfId="45580"/>
    <cellStyle name="40% - Accent2 2 11 2 3 2 5" xfId="14281"/>
    <cellStyle name="40% - Accent2 2 11 2 3 2 5 2" xfId="33710"/>
    <cellStyle name="40% - Accent2 2 11 2 3 2 6" xfId="19557"/>
    <cellStyle name="40% - Accent2 2 11 2 3 2 6 2" xfId="38881"/>
    <cellStyle name="40% - Accent2 2 11 2 3 2 7" xfId="22526"/>
    <cellStyle name="40% - Accent2 2 11 2 3 2 8" xfId="21041"/>
    <cellStyle name="40% - Accent2 2 11 2 3 2 9" xfId="40365"/>
    <cellStyle name="40% - Accent2 2 11 2 3 3" xfId="3701"/>
    <cellStyle name="40% - Accent2 2 11 2 3 3 2" xfId="9088"/>
    <cellStyle name="40% - Accent2 2 11 2 3 3 2 2" xfId="28646"/>
    <cellStyle name="40% - Accent2 2 11 2 3 3 2 3" xfId="46462"/>
    <cellStyle name="40% - Accent2 2 11 2 3 3 3" xfId="15207"/>
    <cellStyle name="40% - Accent2 2 11 2 3 3 3 2" xfId="34600"/>
    <cellStyle name="40% - Accent2 2 11 2 3 3 4" xfId="23417"/>
    <cellStyle name="40% - Accent2 2 11 2 3 3 5" xfId="41247"/>
    <cellStyle name="40% - Accent2 2 11 2 3 4" xfId="5116"/>
    <cellStyle name="40% - Accent2 2 11 2 3 4 2" xfId="10483"/>
    <cellStyle name="40% - Accent2 2 11 2 3 4 2 2" xfId="30041"/>
    <cellStyle name="40% - Accent2 2 11 2 3 4 2 3" xfId="47854"/>
    <cellStyle name="40% - Accent2 2 11 2 3 4 3" xfId="16606"/>
    <cellStyle name="40% - Accent2 2 11 2 3 4 3 2" xfId="35992"/>
    <cellStyle name="40% - Accent2 2 11 2 3 4 4" xfId="24809"/>
    <cellStyle name="40% - Accent2 2 11 2 3 4 5" xfId="42639"/>
    <cellStyle name="40% - Accent2 2 11 2 3 5" xfId="7454"/>
    <cellStyle name="40% - Accent2 2 11 2 3 5 2" xfId="27014"/>
    <cellStyle name="40% - Accent2 2 11 2 3 5 3" xfId="44838"/>
    <cellStyle name="40% - Accent2 2 11 2 3 6" xfId="13535"/>
    <cellStyle name="40% - Accent2 2 11 2 3 6 2" xfId="32968"/>
    <cellStyle name="40% - Accent2 2 11 2 3 7" xfId="18815"/>
    <cellStyle name="40% - Accent2 2 11 2 3 7 2" xfId="38139"/>
    <cellStyle name="40% - Accent2 2 11 2 3 8" xfId="21783"/>
    <cellStyle name="40% - Accent2 2 11 2 3 9" xfId="20299"/>
    <cellStyle name="40% - Accent2 2 11 2 4" xfId="1967"/>
    <cellStyle name="40% - Accent2 2 11 2 4 10" xfId="39929"/>
    <cellStyle name="40% - Accent2 2 11 2 4 2" xfId="2712"/>
    <cellStyle name="40% - Accent2 2 11 2 4 2 2" xfId="4734"/>
    <cellStyle name="40% - Accent2 2 11 2 4 2 2 2" xfId="10121"/>
    <cellStyle name="40% - Accent2 2 11 2 4 2 2 2 2" xfId="29679"/>
    <cellStyle name="40% - Accent2 2 11 2 4 2 2 2 3" xfId="47493"/>
    <cellStyle name="40% - Accent2 2 11 2 4 2 2 3" xfId="16240"/>
    <cellStyle name="40% - Accent2 2 11 2 4 2 2 3 2" xfId="35631"/>
    <cellStyle name="40% - Accent2 2 11 2 4 2 2 4" xfId="24448"/>
    <cellStyle name="40% - Accent2 2 11 2 4 2 2 5" xfId="42278"/>
    <cellStyle name="40% - Accent2 2 11 2 4 2 3" xfId="8507"/>
    <cellStyle name="40% - Accent2 2 11 2 4 2 3 2" xfId="28067"/>
    <cellStyle name="40% - Accent2 2 11 2 4 2 3 3" xfId="45886"/>
    <cellStyle name="40% - Accent2 2 11 2 4 2 4" xfId="14588"/>
    <cellStyle name="40% - Accent2 2 11 2 4 2 4 2" xfId="34016"/>
    <cellStyle name="40% - Accent2 2 11 2 4 2 5" xfId="19863"/>
    <cellStyle name="40% - Accent2 2 11 2 4 2 5 2" xfId="39187"/>
    <cellStyle name="40% - Accent2 2 11 2 4 2 6" xfId="22833"/>
    <cellStyle name="40% - Accent2 2 11 2 4 2 7" xfId="21347"/>
    <cellStyle name="40% - Accent2 2 11 2 4 2 8" xfId="40671"/>
    <cellStyle name="40% - Accent2 2 11 2 4 3" xfId="4004"/>
    <cellStyle name="40% - Accent2 2 11 2 4 3 2" xfId="9391"/>
    <cellStyle name="40% - Accent2 2 11 2 4 3 2 2" xfId="28949"/>
    <cellStyle name="40% - Accent2 2 11 2 4 3 2 3" xfId="46765"/>
    <cellStyle name="40% - Accent2 2 11 2 4 3 3" xfId="15510"/>
    <cellStyle name="40% - Accent2 2 11 2 4 3 3 2" xfId="34903"/>
    <cellStyle name="40% - Accent2 2 11 2 4 3 4" xfId="23720"/>
    <cellStyle name="40% - Accent2 2 11 2 4 3 5" xfId="41550"/>
    <cellStyle name="40% - Accent2 2 11 2 4 4" xfId="5550"/>
    <cellStyle name="40% - Accent2 2 11 2 4 4 2" xfId="10911"/>
    <cellStyle name="40% - Accent2 2 11 2 4 4 2 2" xfId="30469"/>
    <cellStyle name="40% - Accent2 2 11 2 4 4 2 3" xfId="48255"/>
    <cellStyle name="40% - Accent2 2 11 2 4 4 3" xfId="17034"/>
    <cellStyle name="40% - Accent2 2 11 2 4 4 3 2" xfId="36393"/>
    <cellStyle name="40% - Accent2 2 11 2 4 4 4" xfId="25210"/>
    <cellStyle name="40% - Accent2 2 11 2 4 4 5" xfId="43040"/>
    <cellStyle name="40% - Accent2 2 11 2 4 5" xfId="7762"/>
    <cellStyle name="40% - Accent2 2 11 2 4 5 2" xfId="27322"/>
    <cellStyle name="40% - Accent2 2 11 2 4 5 3" xfId="45144"/>
    <cellStyle name="40% - Accent2 2 11 2 4 6" xfId="13843"/>
    <cellStyle name="40% - Accent2 2 11 2 4 6 2" xfId="33274"/>
    <cellStyle name="40% - Accent2 2 11 2 4 7" xfId="19121"/>
    <cellStyle name="40% - Accent2 2 11 2 4 7 2" xfId="38445"/>
    <cellStyle name="40% - Accent2 2 11 2 4 8" xfId="22089"/>
    <cellStyle name="40% - Accent2 2 11 2 4 9" xfId="20605"/>
    <cellStyle name="40% - Accent2 2 11 2 5" xfId="2113"/>
    <cellStyle name="40% - Accent2 2 11 2 5 2" xfId="4149"/>
    <cellStyle name="40% - Accent2 2 11 2 5 2 2" xfId="9536"/>
    <cellStyle name="40% - Accent2 2 11 2 5 2 2 2" xfId="29094"/>
    <cellStyle name="40% - Accent2 2 11 2 5 2 2 3" xfId="46910"/>
    <cellStyle name="40% - Accent2 2 11 2 5 2 3" xfId="15655"/>
    <cellStyle name="40% - Accent2 2 11 2 5 2 3 2" xfId="35048"/>
    <cellStyle name="40% - Accent2 2 11 2 5 2 4" xfId="23865"/>
    <cellStyle name="40% - Accent2 2 11 2 5 2 5" xfId="41695"/>
    <cellStyle name="40% - Accent2 2 11 2 5 3" xfId="7908"/>
    <cellStyle name="40% - Accent2 2 11 2 5 3 2" xfId="27468"/>
    <cellStyle name="40% - Accent2 2 11 2 5 3 3" xfId="45289"/>
    <cellStyle name="40% - Accent2 2 11 2 5 4" xfId="13989"/>
    <cellStyle name="40% - Accent2 2 11 2 5 4 2" xfId="33419"/>
    <cellStyle name="40% - Accent2 2 11 2 5 5" xfId="19266"/>
    <cellStyle name="40% - Accent2 2 11 2 5 5 2" xfId="38590"/>
    <cellStyle name="40% - Accent2 2 11 2 5 6" xfId="22234"/>
    <cellStyle name="40% - Accent2 2 11 2 5 7" xfId="20750"/>
    <cellStyle name="40% - Accent2 2 11 2 5 8" xfId="40074"/>
    <cellStyle name="40% - Accent2 2 11 2 6" xfId="3141"/>
    <cellStyle name="40% - Accent2 2 11 2 6 2" xfId="8721"/>
    <cellStyle name="40% - Accent2 2 11 2 6 2 2" xfId="28281"/>
    <cellStyle name="40% - Accent2 2 11 2 6 2 3" xfId="46098"/>
    <cellStyle name="40% - Accent2 2 11 2 6 3" xfId="14812"/>
    <cellStyle name="40% - Accent2 2 11 2 6 3 2" xfId="34232"/>
    <cellStyle name="40% - Accent2 2 11 2 6 4" xfId="23049"/>
    <cellStyle name="40% - Accent2 2 11 2 6 5" xfId="40883"/>
    <cellStyle name="40% - Accent2 2 11 2 7" xfId="4909"/>
    <cellStyle name="40% - Accent2 2 11 2 7 2" xfId="10293"/>
    <cellStyle name="40% - Accent2 2 11 2 7 2 2" xfId="29851"/>
    <cellStyle name="40% - Accent2 2 11 2 7 2 3" xfId="47664"/>
    <cellStyle name="40% - Accent2 2 11 2 7 3" xfId="16415"/>
    <cellStyle name="40% - Accent2 2 11 2 7 3 2" xfId="35802"/>
    <cellStyle name="40% - Accent2 2 11 2 7 4" xfId="24619"/>
    <cellStyle name="40% - Accent2 2 11 2 7 5" xfId="42449"/>
    <cellStyle name="40% - Accent2 2 11 2 8" xfId="6236"/>
    <cellStyle name="40% - Accent2 2 11 2 8 2" xfId="11597"/>
    <cellStyle name="40% - Accent2 2 11 2 8 2 2" xfId="31155"/>
    <cellStyle name="40% - Accent2 2 11 2 8 2 3" xfId="48940"/>
    <cellStyle name="40% - Accent2 2 11 2 8 3" xfId="17720"/>
    <cellStyle name="40% - Accent2 2 11 2 8 3 2" xfId="37078"/>
    <cellStyle name="40% - Accent2 2 11 2 8 4" xfId="25895"/>
    <cellStyle name="40% - Accent2 2 11 2 8 5" xfId="43725"/>
    <cellStyle name="40% - Accent2 2 11 2 9" xfId="6640"/>
    <cellStyle name="40% - Accent2 2 11 2 9 2" xfId="12001"/>
    <cellStyle name="40% - Accent2 2 11 2 9 2 2" xfId="31559"/>
    <cellStyle name="40% - Accent2 2 11 2 9 2 3" xfId="49344"/>
    <cellStyle name="40% - Accent2 2 11 2 9 3" xfId="18124"/>
    <cellStyle name="40% - Accent2 2 11 2 9 3 2" xfId="37482"/>
    <cellStyle name="40% - Accent2 2 11 2 9 4" xfId="26299"/>
    <cellStyle name="40% - Accent2 2 11 2 9 5" xfId="44129"/>
    <cellStyle name="40% - Accent2 2 11 3" xfId="1448"/>
    <cellStyle name="40% - Accent2 2 11 3 10" xfId="12825"/>
    <cellStyle name="40% - Accent2 2 11 3 10 2" xfId="32381"/>
    <cellStyle name="40% - Accent2 2 11 3 10 3" xfId="50120"/>
    <cellStyle name="40% - Accent2 2 11 3 11" xfId="13327"/>
    <cellStyle name="40% - Accent2 2 11 3 11 2" xfId="32764"/>
    <cellStyle name="40% - Accent2 2 11 3 12" xfId="18609"/>
    <cellStyle name="40% - Accent2 2 11 3 12 2" xfId="37935"/>
    <cellStyle name="40% - Accent2 2 11 3 13" xfId="21579"/>
    <cellStyle name="40% - Accent2 2 11 3 14" xfId="20095"/>
    <cellStyle name="40% - Accent2 2 11 3 15" xfId="39419"/>
    <cellStyle name="40% - Accent2 2 11 3 2" xfId="1746"/>
    <cellStyle name="40% - Accent2 2 11 3 2 10" xfId="39710"/>
    <cellStyle name="40% - Accent2 2 11 3 2 2" xfId="2492"/>
    <cellStyle name="40% - Accent2 2 11 3 2 2 2" xfId="4515"/>
    <cellStyle name="40% - Accent2 2 11 3 2 2 2 2" xfId="9902"/>
    <cellStyle name="40% - Accent2 2 11 3 2 2 2 2 2" xfId="29460"/>
    <cellStyle name="40% - Accent2 2 11 3 2 2 2 2 3" xfId="47275"/>
    <cellStyle name="40% - Accent2 2 11 3 2 2 2 3" xfId="16021"/>
    <cellStyle name="40% - Accent2 2 11 3 2 2 2 3 2" xfId="35413"/>
    <cellStyle name="40% - Accent2 2 11 3 2 2 2 4" xfId="24230"/>
    <cellStyle name="40% - Accent2 2 11 3 2 2 2 5" xfId="42060"/>
    <cellStyle name="40% - Accent2 2 11 3 2 2 3" xfId="8287"/>
    <cellStyle name="40% - Accent2 2 11 3 2 2 3 2" xfId="27847"/>
    <cellStyle name="40% - Accent2 2 11 3 2 2 3 3" xfId="45667"/>
    <cellStyle name="40% - Accent2 2 11 3 2 2 4" xfId="14368"/>
    <cellStyle name="40% - Accent2 2 11 3 2 2 4 2" xfId="33797"/>
    <cellStyle name="40% - Accent2 2 11 3 2 2 5" xfId="19644"/>
    <cellStyle name="40% - Accent2 2 11 3 2 2 5 2" xfId="38968"/>
    <cellStyle name="40% - Accent2 2 11 3 2 2 6" xfId="22613"/>
    <cellStyle name="40% - Accent2 2 11 3 2 2 7" xfId="21128"/>
    <cellStyle name="40% - Accent2 2 11 3 2 2 8" xfId="40452"/>
    <cellStyle name="40% - Accent2 2 11 3 2 3" xfId="3786"/>
    <cellStyle name="40% - Accent2 2 11 3 2 3 2" xfId="9173"/>
    <cellStyle name="40% - Accent2 2 11 3 2 3 2 2" xfId="28731"/>
    <cellStyle name="40% - Accent2 2 11 3 2 3 2 3" xfId="46547"/>
    <cellStyle name="40% - Accent2 2 11 3 2 3 3" xfId="15292"/>
    <cellStyle name="40% - Accent2 2 11 3 2 3 3 2" xfId="34685"/>
    <cellStyle name="40% - Accent2 2 11 3 2 3 4" xfId="23502"/>
    <cellStyle name="40% - Accent2 2 11 3 2 3 5" xfId="41332"/>
    <cellStyle name="40% - Accent2 2 11 3 2 4" xfId="5894"/>
    <cellStyle name="40% - Accent2 2 11 3 2 4 2" xfId="11255"/>
    <cellStyle name="40% - Accent2 2 11 3 2 4 2 2" xfId="30813"/>
    <cellStyle name="40% - Accent2 2 11 3 2 4 2 3" xfId="48599"/>
    <cellStyle name="40% - Accent2 2 11 3 2 4 3" xfId="17378"/>
    <cellStyle name="40% - Accent2 2 11 3 2 4 3 2" xfId="36737"/>
    <cellStyle name="40% - Accent2 2 11 3 2 4 4" xfId="25554"/>
    <cellStyle name="40% - Accent2 2 11 3 2 4 5" xfId="43384"/>
    <cellStyle name="40% - Accent2 2 11 3 2 5" xfId="7541"/>
    <cellStyle name="40% - Accent2 2 11 3 2 5 2" xfId="27101"/>
    <cellStyle name="40% - Accent2 2 11 3 2 5 3" xfId="44925"/>
    <cellStyle name="40% - Accent2 2 11 3 2 6" xfId="13622"/>
    <cellStyle name="40% - Accent2 2 11 3 2 6 2" xfId="33055"/>
    <cellStyle name="40% - Accent2 2 11 3 2 7" xfId="18902"/>
    <cellStyle name="40% - Accent2 2 11 3 2 7 2" xfId="38226"/>
    <cellStyle name="40% - Accent2 2 11 3 2 8" xfId="21870"/>
    <cellStyle name="40% - Accent2 2 11 3 2 9" xfId="20386"/>
    <cellStyle name="40% - Accent2 2 11 3 3" xfId="2200"/>
    <cellStyle name="40% - Accent2 2 11 3 3 2" xfId="4236"/>
    <cellStyle name="40% - Accent2 2 11 3 3 2 2" xfId="9623"/>
    <cellStyle name="40% - Accent2 2 11 3 3 2 2 2" xfId="29181"/>
    <cellStyle name="40% - Accent2 2 11 3 3 2 2 3" xfId="46997"/>
    <cellStyle name="40% - Accent2 2 11 3 3 2 3" xfId="15742"/>
    <cellStyle name="40% - Accent2 2 11 3 3 2 3 2" xfId="35135"/>
    <cellStyle name="40% - Accent2 2 11 3 3 2 4" xfId="23952"/>
    <cellStyle name="40% - Accent2 2 11 3 3 2 5" xfId="41782"/>
    <cellStyle name="40% - Accent2 2 11 3 3 3" xfId="7995"/>
    <cellStyle name="40% - Accent2 2 11 3 3 3 2" xfId="27555"/>
    <cellStyle name="40% - Accent2 2 11 3 3 3 3" xfId="45376"/>
    <cellStyle name="40% - Accent2 2 11 3 3 4" xfId="14076"/>
    <cellStyle name="40% - Accent2 2 11 3 3 4 2" xfId="33506"/>
    <cellStyle name="40% - Accent2 2 11 3 3 5" xfId="19353"/>
    <cellStyle name="40% - Accent2 2 11 3 3 5 2" xfId="38677"/>
    <cellStyle name="40% - Accent2 2 11 3 3 6" xfId="22321"/>
    <cellStyle name="40% - Accent2 2 11 3 3 7" xfId="20837"/>
    <cellStyle name="40% - Accent2 2 11 3 3 8" xfId="40161"/>
    <cellStyle name="40% - Accent2 2 11 3 4" xfId="3374"/>
    <cellStyle name="40% - Accent2 2 11 3 4 2" xfId="8866"/>
    <cellStyle name="40% - Accent2 2 11 3 4 2 2" xfId="28426"/>
    <cellStyle name="40% - Accent2 2 11 3 4 2 3" xfId="46243"/>
    <cellStyle name="40% - Accent2 2 11 3 4 3" xfId="14968"/>
    <cellStyle name="40% - Accent2 2 11 3 4 3 2" xfId="34381"/>
    <cellStyle name="40% - Accent2 2 11 3 4 4" xfId="23198"/>
    <cellStyle name="40% - Accent2 2 11 3 4 5" xfId="41028"/>
    <cellStyle name="40% - Accent2 2 11 3 5" xfId="5285"/>
    <cellStyle name="40% - Accent2 2 11 3 5 2" xfId="10651"/>
    <cellStyle name="40% - Accent2 2 11 3 5 2 2" xfId="30209"/>
    <cellStyle name="40% - Accent2 2 11 3 5 2 3" xfId="48008"/>
    <cellStyle name="40% - Accent2 2 11 3 5 3" xfId="16774"/>
    <cellStyle name="40% - Accent2 2 11 3 5 3 2" xfId="36146"/>
    <cellStyle name="40% - Accent2 2 11 3 5 4" xfId="24963"/>
    <cellStyle name="40% - Accent2 2 11 3 5 5" xfId="42793"/>
    <cellStyle name="40% - Accent2 2 11 3 6" xfId="6381"/>
    <cellStyle name="40% - Accent2 2 11 3 6 2" xfId="11742"/>
    <cellStyle name="40% - Accent2 2 11 3 6 2 2" xfId="31300"/>
    <cellStyle name="40% - Accent2 2 11 3 6 2 3" xfId="49085"/>
    <cellStyle name="40% - Accent2 2 11 3 6 3" xfId="17865"/>
    <cellStyle name="40% - Accent2 2 11 3 6 3 2" xfId="37223"/>
    <cellStyle name="40% - Accent2 2 11 3 6 4" xfId="26040"/>
    <cellStyle name="40% - Accent2 2 11 3 6 5" xfId="43870"/>
    <cellStyle name="40% - Accent2 2 11 3 7" xfId="6785"/>
    <cellStyle name="40% - Accent2 2 11 3 7 2" xfId="12146"/>
    <cellStyle name="40% - Accent2 2 11 3 7 2 2" xfId="31704"/>
    <cellStyle name="40% - Accent2 2 11 3 7 2 3" xfId="49489"/>
    <cellStyle name="40% - Accent2 2 11 3 7 3" xfId="18269"/>
    <cellStyle name="40% - Accent2 2 11 3 7 3 2" xfId="37627"/>
    <cellStyle name="40% - Accent2 2 11 3 7 4" xfId="26444"/>
    <cellStyle name="40% - Accent2 2 11 3 7 5" xfId="44274"/>
    <cellStyle name="40% - Accent2 2 11 3 8" xfId="7249"/>
    <cellStyle name="40% - Accent2 2 11 3 8 2" xfId="26809"/>
    <cellStyle name="40% - Accent2 2 11 3 8 3" xfId="44634"/>
    <cellStyle name="40% - Accent2 2 11 3 9" xfId="12469"/>
    <cellStyle name="40% - Accent2 2 11 3 9 2" xfId="32026"/>
    <cellStyle name="40% - Accent2 2 11 3 9 3" xfId="49810"/>
    <cellStyle name="40% - Accent2 2 11 4" xfId="1601"/>
    <cellStyle name="40% - Accent2 2 11 4 10" xfId="39565"/>
    <cellStyle name="40% - Accent2 2 11 4 2" xfId="2347"/>
    <cellStyle name="40% - Accent2 2 11 4 2 2" xfId="4370"/>
    <cellStyle name="40% - Accent2 2 11 4 2 2 2" xfId="9757"/>
    <cellStyle name="40% - Accent2 2 11 4 2 2 2 2" xfId="29315"/>
    <cellStyle name="40% - Accent2 2 11 4 2 2 2 3" xfId="47130"/>
    <cellStyle name="40% - Accent2 2 11 4 2 2 3" xfId="15876"/>
    <cellStyle name="40% - Accent2 2 11 4 2 2 3 2" xfId="35268"/>
    <cellStyle name="40% - Accent2 2 11 4 2 2 4" xfId="24085"/>
    <cellStyle name="40% - Accent2 2 11 4 2 2 5" xfId="41915"/>
    <cellStyle name="40% - Accent2 2 11 4 2 3" xfId="5682"/>
    <cellStyle name="40% - Accent2 2 11 4 2 3 2" xfId="11043"/>
    <cellStyle name="40% - Accent2 2 11 4 2 3 2 2" xfId="30601"/>
    <cellStyle name="40% - Accent2 2 11 4 2 3 2 3" xfId="48387"/>
    <cellStyle name="40% - Accent2 2 11 4 2 3 3" xfId="17166"/>
    <cellStyle name="40% - Accent2 2 11 4 2 3 3 2" xfId="36525"/>
    <cellStyle name="40% - Accent2 2 11 4 2 3 4" xfId="25342"/>
    <cellStyle name="40% - Accent2 2 11 4 2 3 5" xfId="43172"/>
    <cellStyle name="40% - Accent2 2 11 4 2 4" xfId="8142"/>
    <cellStyle name="40% - Accent2 2 11 4 2 4 2" xfId="27702"/>
    <cellStyle name="40% - Accent2 2 11 4 2 4 3" xfId="45522"/>
    <cellStyle name="40% - Accent2 2 11 4 2 5" xfId="14223"/>
    <cellStyle name="40% - Accent2 2 11 4 2 5 2" xfId="33652"/>
    <cellStyle name="40% - Accent2 2 11 4 2 6" xfId="19499"/>
    <cellStyle name="40% - Accent2 2 11 4 2 6 2" xfId="38823"/>
    <cellStyle name="40% - Accent2 2 11 4 2 7" xfId="22468"/>
    <cellStyle name="40% - Accent2 2 11 4 2 8" xfId="20983"/>
    <cellStyle name="40% - Accent2 2 11 4 2 9" xfId="40307"/>
    <cellStyle name="40% - Accent2 2 11 4 3" xfId="3643"/>
    <cellStyle name="40% - Accent2 2 11 4 3 2" xfId="9030"/>
    <cellStyle name="40% - Accent2 2 11 4 3 2 2" xfId="28588"/>
    <cellStyle name="40% - Accent2 2 11 4 3 2 3" xfId="46404"/>
    <cellStyle name="40% - Accent2 2 11 4 3 3" xfId="15149"/>
    <cellStyle name="40% - Accent2 2 11 4 3 3 2" xfId="34542"/>
    <cellStyle name="40% - Accent2 2 11 4 3 4" xfId="23359"/>
    <cellStyle name="40% - Accent2 2 11 4 3 5" xfId="41189"/>
    <cellStyle name="40% - Accent2 2 11 4 4" xfId="5058"/>
    <cellStyle name="40% - Accent2 2 11 4 4 2" xfId="10425"/>
    <cellStyle name="40% - Accent2 2 11 4 4 2 2" xfId="29983"/>
    <cellStyle name="40% - Accent2 2 11 4 4 2 3" xfId="47796"/>
    <cellStyle name="40% - Accent2 2 11 4 4 3" xfId="16548"/>
    <cellStyle name="40% - Accent2 2 11 4 4 3 2" xfId="35934"/>
    <cellStyle name="40% - Accent2 2 11 4 4 4" xfId="24751"/>
    <cellStyle name="40% - Accent2 2 11 4 4 5" xfId="42581"/>
    <cellStyle name="40% - Accent2 2 11 4 5" xfId="7396"/>
    <cellStyle name="40% - Accent2 2 11 4 5 2" xfId="26956"/>
    <cellStyle name="40% - Accent2 2 11 4 5 3" xfId="44780"/>
    <cellStyle name="40% - Accent2 2 11 4 6" xfId="13477"/>
    <cellStyle name="40% - Accent2 2 11 4 6 2" xfId="32910"/>
    <cellStyle name="40% - Accent2 2 11 4 7" xfId="18757"/>
    <cellStyle name="40% - Accent2 2 11 4 7 2" xfId="38081"/>
    <cellStyle name="40% - Accent2 2 11 4 8" xfId="21725"/>
    <cellStyle name="40% - Accent2 2 11 4 9" xfId="20241"/>
    <cellStyle name="40% - Accent2 2 11 5" xfId="1908"/>
    <cellStyle name="40% - Accent2 2 11 5 10" xfId="39871"/>
    <cellStyle name="40% - Accent2 2 11 5 2" xfId="2654"/>
    <cellStyle name="40% - Accent2 2 11 5 2 2" xfId="4676"/>
    <cellStyle name="40% - Accent2 2 11 5 2 2 2" xfId="10063"/>
    <cellStyle name="40% - Accent2 2 11 5 2 2 2 2" xfId="29621"/>
    <cellStyle name="40% - Accent2 2 11 5 2 2 2 3" xfId="47435"/>
    <cellStyle name="40% - Accent2 2 11 5 2 2 3" xfId="16182"/>
    <cellStyle name="40% - Accent2 2 11 5 2 2 3 2" xfId="35573"/>
    <cellStyle name="40% - Accent2 2 11 5 2 2 4" xfId="24390"/>
    <cellStyle name="40% - Accent2 2 11 5 2 2 5" xfId="42220"/>
    <cellStyle name="40% - Accent2 2 11 5 2 3" xfId="8449"/>
    <cellStyle name="40% - Accent2 2 11 5 2 3 2" xfId="28009"/>
    <cellStyle name="40% - Accent2 2 11 5 2 3 3" xfId="45828"/>
    <cellStyle name="40% - Accent2 2 11 5 2 4" xfId="14530"/>
    <cellStyle name="40% - Accent2 2 11 5 2 4 2" xfId="33958"/>
    <cellStyle name="40% - Accent2 2 11 5 2 5" xfId="19805"/>
    <cellStyle name="40% - Accent2 2 11 5 2 5 2" xfId="39129"/>
    <cellStyle name="40% - Accent2 2 11 5 2 6" xfId="22775"/>
    <cellStyle name="40% - Accent2 2 11 5 2 7" xfId="21289"/>
    <cellStyle name="40% - Accent2 2 11 5 2 8" xfId="40613"/>
    <cellStyle name="40% - Accent2 2 11 5 3" xfId="3946"/>
    <cellStyle name="40% - Accent2 2 11 5 3 2" xfId="9333"/>
    <cellStyle name="40% - Accent2 2 11 5 3 2 2" xfId="28891"/>
    <cellStyle name="40% - Accent2 2 11 5 3 2 3" xfId="46707"/>
    <cellStyle name="40% - Accent2 2 11 5 3 3" xfId="15452"/>
    <cellStyle name="40% - Accent2 2 11 5 3 3 2" xfId="34845"/>
    <cellStyle name="40% - Accent2 2 11 5 3 4" xfId="23662"/>
    <cellStyle name="40% - Accent2 2 11 5 3 5" xfId="41492"/>
    <cellStyle name="40% - Accent2 2 11 5 4" xfId="5492"/>
    <cellStyle name="40% - Accent2 2 11 5 4 2" xfId="10853"/>
    <cellStyle name="40% - Accent2 2 11 5 4 2 2" xfId="30411"/>
    <cellStyle name="40% - Accent2 2 11 5 4 2 3" xfId="48197"/>
    <cellStyle name="40% - Accent2 2 11 5 4 3" xfId="16976"/>
    <cellStyle name="40% - Accent2 2 11 5 4 3 2" xfId="36335"/>
    <cellStyle name="40% - Accent2 2 11 5 4 4" xfId="25152"/>
    <cellStyle name="40% - Accent2 2 11 5 4 5" xfId="42982"/>
    <cellStyle name="40% - Accent2 2 11 5 5" xfId="7703"/>
    <cellStyle name="40% - Accent2 2 11 5 5 2" xfId="27263"/>
    <cellStyle name="40% - Accent2 2 11 5 5 3" xfId="45086"/>
    <cellStyle name="40% - Accent2 2 11 5 6" xfId="13784"/>
    <cellStyle name="40% - Accent2 2 11 5 6 2" xfId="33216"/>
    <cellStyle name="40% - Accent2 2 11 5 7" xfId="19063"/>
    <cellStyle name="40% - Accent2 2 11 5 7 2" xfId="38387"/>
    <cellStyle name="40% - Accent2 2 11 5 8" xfId="22031"/>
    <cellStyle name="40% - Accent2 2 11 5 9" xfId="20547"/>
    <cellStyle name="40% - Accent2 2 11 6" xfId="2055"/>
    <cellStyle name="40% - Accent2 2 11 6 2" xfId="4091"/>
    <cellStyle name="40% - Accent2 2 11 6 2 2" xfId="9478"/>
    <cellStyle name="40% - Accent2 2 11 6 2 2 2" xfId="29036"/>
    <cellStyle name="40% - Accent2 2 11 6 2 2 3" xfId="46852"/>
    <cellStyle name="40% - Accent2 2 11 6 2 3" xfId="15597"/>
    <cellStyle name="40% - Accent2 2 11 6 2 3 2" xfId="34990"/>
    <cellStyle name="40% - Accent2 2 11 6 2 4" xfId="23807"/>
    <cellStyle name="40% - Accent2 2 11 6 2 5" xfId="41637"/>
    <cellStyle name="40% - Accent2 2 11 6 3" xfId="7850"/>
    <cellStyle name="40% - Accent2 2 11 6 3 2" xfId="27410"/>
    <cellStyle name="40% - Accent2 2 11 6 3 3" xfId="45231"/>
    <cellStyle name="40% - Accent2 2 11 6 4" xfId="13931"/>
    <cellStyle name="40% - Accent2 2 11 6 4 2" xfId="33361"/>
    <cellStyle name="40% - Accent2 2 11 6 5" xfId="19208"/>
    <cellStyle name="40% - Accent2 2 11 6 5 2" xfId="38532"/>
    <cellStyle name="40% - Accent2 2 11 6 6" xfId="22176"/>
    <cellStyle name="40% - Accent2 2 11 6 7" xfId="20692"/>
    <cellStyle name="40% - Accent2 2 11 6 8" xfId="40016"/>
    <cellStyle name="40% - Accent2 2 11 7" xfId="3083"/>
    <cellStyle name="40% - Accent2 2 11 7 2" xfId="8663"/>
    <cellStyle name="40% - Accent2 2 11 7 2 2" xfId="28223"/>
    <cellStyle name="40% - Accent2 2 11 7 2 3" xfId="46040"/>
    <cellStyle name="40% - Accent2 2 11 7 3" xfId="14754"/>
    <cellStyle name="40% - Accent2 2 11 7 3 2" xfId="34174"/>
    <cellStyle name="40% - Accent2 2 11 7 4" xfId="22991"/>
    <cellStyle name="40% - Accent2 2 11 7 5" xfId="40825"/>
    <cellStyle name="40% - Accent2 2 11 8" xfId="4849"/>
    <cellStyle name="40% - Accent2 2 11 8 2" xfId="10233"/>
    <cellStyle name="40% - Accent2 2 11 8 2 2" xfId="29791"/>
    <cellStyle name="40% - Accent2 2 11 8 2 3" xfId="47605"/>
    <cellStyle name="40% - Accent2 2 11 8 3" xfId="16355"/>
    <cellStyle name="40% - Accent2 2 11 8 3 2" xfId="35743"/>
    <cellStyle name="40% - Accent2 2 11 8 4" xfId="24560"/>
    <cellStyle name="40% - Accent2 2 11 8 5" xfId="42390"/>
    <cellStyle name="40% - Accent2 2 11 9" xfId="6178"/>
    <cellStyle name="40% - Accent2 2 11 9 2" xfId="11539"/>
    <cellStyle name="40% - Accent2 2 11 9 2 2" xfId="31097"/>
    <cellStyle name="40% - Accent2 2 11 9 2 3" xfId="48882"/>
    <cellStyle name="40% - Accent2 2 11 9 3" xfId="17662"/>
    <cellStyle name="40% - Accent2 2 11 9 3 2" xfId="37020"/>
    <cellStyle name="40% - Accent2 2 11 9 4" xfId="25837"/>
    <cellStyle name="40% - Accent2 2 11 9 5" xfId="43667"/>
    <cellStyle name="40% - Accent2 2 12" xfId="1294"/>
    <cellStyle name="40% - Accent2 2 12 10" xfId="7189"/>
    <cellStyle name="40% - Accent2 2 12 10 2" xfId="26749"/>
    <cellStyle name="40% - Accent2 2 12 10 3" xfId="44574"/>
    <cellStyle name="40% - Accent2 2 12 11" xfId="12397"/>
    <cellStyle name="40% - Accent2 2 12 11 2" xfId="31955"/>
    <cellStyle name="40% - Accent2 2 12 11 3" xfId="49739"/>
    <cellStyle name="40% - Accent2 2 12 12" xfId="12752"/>
    <cellStyle name="40% - Accent2 2 12 12 2" xfId="32308"/>
    <cellStyle name="40% - Accent2 2 12 12 3" xfId="50049"/>
    <cellStyle name="40% - Accent2 2 12 13" xfId="13205"/>
    <cellStyle name="40% - Accent2 2 12 13 2" xfId="32704"/>
    <cellStyle name="40% - Accent2 2 12 14" xfId="18517"/>
    <cellStyle name="40% - Accent2 2 12 14 2" xfId="37875"/>
    <cellStyle name="40% - Accent2 2 12 15" xfId="21519"/>
    <cellStyle name="40% - Accent2 2 12 16" xfId="20035"/>
    <cellStyle name="40% - Accent2 2 12 17" xfId="39359"/>
    <cellStyle name="40% - Accent2 2 12 2" xfId="1539"/>
    <cellStyle name="40% - Accent2 2 12 2 10" xfId="12910"/>
    <cellStyle name="40% - Accent2 2 12 2 10 2" xfId="32466"/>
    <cellStyle name="40% - Accent2 2 12 2 10 3" xfId="50205"/>
    <cellStyle name="40% - Accent2 2 12 2 11" xfId="13416"/>
    <cellStyle name="40% - Accent2 2 12 2 11 2" xfId="32849"/>
    <cellStyle name="40% - Accent2 2 12 2 12" xfId="18696"/>
    <cellStyle name="40% - Accent2 2 12 2 12 2" xfId="38020"/>
    <cellStyle name="40% - Accent2 2 12 2 13" xfId="21664"/>
    <cellStyle name="40% - Accent2 2 12 2 14" xfId="20180"/>
    <cellStyle name="40% - Accent2 2 12 2 15" xfId="39504"/>
    <cellStyle name="40% - Accent2 2 12 2 2" xfId="1832"/>
    <cellStyle name="40% - Accent2 2 12 2 2 10" xfId="39795"/>
    <cellStyle name="40% - Accent2 2 12 2 2 2" xfId="2578"/>
    <cellStyle name="40% - Accent2 2 12 2 2 2 2" xfId="4601"/>
    <cellStyle name="40% - Accent2 2 12 2 2 2 2 2" xfId="9988"/>
    <cellStyle name="40% - Accent2 2 12 2 2 2 2 2 2" xfId="29546"/>
    <cellStyle name="40% - Accent2 2 12 2 2 2 2 2 3" xfId="47360"/>
    <cellStyle name="40% - Accent2 2 12 2 2 2 2 3" xfId="16107"/>
    <cellStyle name="40% - Accent2 2 12 2 2 2 2 3 2" xfId="35498"/>
    <cellStyle name="40% - Accent2 2 12 2 2 2 2 4" xfId="24315"/>
    <cellStyle name="40% - Accent2 2 12 2 2 2 2 5" xfId="42145"/>
    <cellStyle name="40% - Accent2 2 12 2 2 2 3" xfId="8373"/>
    <cellStyle name="40% - Accent2 2 12 2 2 2 3 2" xfId="27933"/>
    <cellStyle name="40% - Accent2 2 12 2 2 2 3 3" xfId="45752"/>
    <cellStyle name="40% - Accent2 2 12 2 2 2 4" xfId="14454"/>
    <cellStyle name="40% - Accent2 2 12 2 2 2 4 2" xfId="33882"/>
    <cellStyle name="40% - Accent2 2 12 2 2 2 5" xfId="19729"/>
    <cellStyle name="40% - Accent2 2 12 2 2 2 5 2" xfId="39053"/>
    <cellStyle name="40% - Accent2 2 12 2 2 2 6" xfId="22699"/>
    <cellStyle name="40% - Accent2 2 12 2 2 2 7" xfId="21213"/>
    <cellStyle name="40% - Accent2 2 12 2 2 2 8" xfId="40537"/>
    <cellStyle name="40% - Accent2 2 12 2 2 3" xfId="3871"/>
    <cellStyle name="40% - Accent2 2 12 2 2 3 2" xfId="9258"/>
    <cellStyle name="40% - Accent2 2 12 2 2 3 2 2" xfId="28816"/>
    <cellStyle name="40% - Accent2 2 12 2 2 3 2 3" xfId="46632"/>
    <cellStyle name="40% - Accent2 2 12 2 2 3 3" xfId="15377"/>
    <cellStyle name="40% - Accent2 2 12 2 2 3 3 2" xfId="34770"/>
    <cellStyle name="40% - Accent2 2 12 2 2 3 4" xfId="23587"/>
    <cellStyle name="40% - Accent2 2 12 2 2 3 5" xfId="41417"/>
    <cellStyle name="40% - Accent2 2 12 2 2 4" xfId="5979"/>
    <cellStyle name="40% - Accent2 2 12 2 2 4 2" xfId="11340"/>
    <cellStyle name="40% - Accent2 2 12 2 2 4 2 2" xfId="30898"/>
    <cellStyle name="40% - Accent2 2 12 2 2 4 2 3" xfId="48684"/>
    <cellStyle name="40% - Accent2 2 12 2 2 4 3" xfId="17463"/>
    <cellStyle name="40% - Accent2 2 12 2 2 4 3 2" xfId="36822"/>
    <cellStyle name="40% - Accent2 2 12 2 2 4 4" xfId="25639"/>
    <cellStyle name="40% - Accent2 2 12 2 2 4 5" xfId="43469"/>
    <cellStyle name="40% - Accent2 2 12 2 2 5" xfId="7627"/>
    <cellStyle name="40% - Accent2 2 12 2 2 5 2" xfId="27187"/>
    <cellStyle name="40% - Accent2 2 12 2 2 5 3" xfId="45010"/>
    <cellStyle name="40% - Accent2 2 12 2 2 6" xfId="13708"/>
    <cellStyle name="40% - Accent2 2 12 2 2 6 2" xfId="33140"/>
    <cellStyle name="40% - Accent2 2 12 2 2 7" xfId="18987"/>
    <cellStyle name="40% - Accent2 2 12 2 2 7 2" xfId="38311"/>
    <cellStyle name="40% - Accent2 2 12 2 2 8" xfId="21955"/>
    <cellStyle name="40% - Accent2 2 12 2 2 9" xfId="20471"/>
    <cellStyle name="40% - Accent2 2 12 2 3" xfId="2286"/>
    <cellStyle name="40% - Accent2 2 12 2 3 2" xfId="4322"/>
    <cellStyle name="40% - Accent2 2 12 2 3 2 2" xfId="9709"/>
    <cellStyle name="40% - Accent2 2 12 2 3 2 2 2" xfId="29267"/>
    <cellStyle name="40% - Accent2 2 12 2 3 2 2 3" xfId="47082"/>
    <cellStyle name="40% - Accent2 2 12 2 3 2 3" xfId="15828"/>
    <cellStyle name="40% - Accent2 2 12 2 3 2 3 2" xfId="35220"/>
    <cellStyle name="40% - Accent2 2 12 2 3 2 4" xfId="24037"/>
    <cellStyle name="40% - Accent2 2 12 2 3 2 5" xfId="41867"/>
    <cellStyle name="40% - Accent2 2 12 2 3 3" xfId="8081"/>
    <cellStyle name="40% - Accent2 2 12 2 3 3 2" xfId="27641"/>
    <cellStyle name="40% - Accent2 2 12 2 3 3 3" xfId="45461"/>
    <cellStyle name="40% - Accent2 2 12 2 3 4" xfId="14162"/>
    <cellStyle name="40% - Accent2 2 12 2 3 4 2" xfId="33591"/>
    <cellStyle name="40% - Accent2 2 12 2 3 5" xfId="19438"/>
    <cellStyle name="40% - Accent2 2 12 2 3 5 2" xfId="38762"/>
    <cellStyle name="40% - Accent2 2 12 2 3 6" xfId="22407"/>
    <cellStyle name="40% - Accent2 2 12 2 3 7" xfId="20922"/>
    <cellStyle name="40% - Accent2 2 12 2 3 8" xfId="40246"/>
    <cellStyle name="40% - Accent2 2 12 2 4" xfId="3459"/>
    <cellStyle name="40% - Accent2 2 12 2 4 2" xfId="8951"/>
    <cellStyle name="40% - Accent2 2 12 2 4 2 2" xfId="28511"/>
    <cellStyle name="40% - Accent2 2 12 2 4 2 3" xfId="46328"/>
    <cellStyle name="40% - Accent2 2 12 2 4 3" xfId="15053"/>
    <cellStyle name="40% - Accent2 2 12 2 4 3 2" xfId="34466"/>
    <cellStyle name="40% - Accent2 2 12 2 4 4" xfId="23283"/>
    <cellStyle name="40% - Accent2 2 12 2 4 5" xfId="41113"/>
    <cellStyle name="40% - Accent2 2 12 2 5" xfId="5370"/>
    <cellStyle name="40% - Accent2 2 12 2 5 2" xfId="10736"/>
    <cellStyle name="40% - Accent2 2 12 2 5 2 2" xfId="30294"/>
    <cellStyle name="40% - Accent2 2 12 2 5 2 3" xfId="48093"/>
    <cellStyle name="40% - Accent2 2 12 2 5 3" xfId="16859"/>
    <cellStyle name="40% - Accent2 2 12 2 5 3 2" xfId="36231"/>
    <cellStyle name="40% - Accent2 2 12 2 5 4" xfId="25048"/>
    <cellStyle name="40% - Accent2 2 12 2 5 5" xfId="42878"/>
    <cellStyle name="40% - Accent2 2 12 2 6" xfId="6466"/>
    <cellStyle name="40% - Accent2 2 12 2 6 2" xfId="11827"/>
    <cellStyle name="40% - Accent2 2 12 2 6 2 2" xfId="31385"/>
    <cellStyle name="40% - Accent2 2 12 2 6 2 3" xfId="49170"/>
    <cellStyle name="40% - Accent2 2 12 2 6 3" xfId="17950"/>
    <cellStyle name="40% - Accent2 2 12 2 6 3 2" xfId="37308"/>
    <cellStyle name="40% - Accent2 2 12 2 6 4" xfId="26125"/>
    <cellStyle name="40% - Accent2 2 12 2 6 5" xfId="43955"/>
    <cellStyle name="40% - Accent2 2 12 2 7" xfId="6870"/>
    <cellStyle name="40% - Accent2 2 12 2 7 2" xfId="12231"/>
    <cellStyle name="40% - Accent2 2 12 2 7 2 2" xfId="31789"/>
    <cellStyle name="40% - Accent2 2 12 2 7 2 3" xfId="49574"/>
    <cellStyle name="40% - Accent2 2 12 2 7 3" xfId="18354"/>
    <cellStyle name="40% - Accent2 2 12 2 7 3 2" xfId="37712"/>
    <cellStyle name="40% - Accent2 2 12 2 7 4" xfId="26529"/>
    <cellStyle name="40% - Accent2 2 12 2 7 5" xfId="44359"/>
    <cellStyle name="40% - Accent2 2 12 2 8" xfId="7335"/>
    <cellStyle name="40% - Accent2 2 12 2 8 2" xfId="26895"/>
    <cellStyle name="40% - Accent2 2 12 2 8 3" xfId="44719"/>
    <cellStyle name="40% - Accent2 2 12 2 9" xfId="12554"/>
    <cellStyle name="40% - Accent2 2 12 2 9 2" xfId="32111"/>
    <cellStyle name="40% - Accent2 2 12 2 9 3" xfId="49895"/>
    <cellStyle name="40% - Accent2 2 12 3" xfId="1686"/>
    <cellStyle name="40% - Accent2 2 12 3 10" xfId="39650"/>
    <cellStyle name="40% - Accent2 2 12 3 2" xfId="2432"/>
    <cellStyle name="40% - Accent2 2 12 3 2 2" xfId="4455"/>
    <cellStyle name="40% - Accent2 2 12 3 2 2 2" xfId="9842"/>
    <cellStyle name="40% - Accent2 2 12 3 2 2 2 2" xfId="29400"/>
    <cellStyle name="40% - Accent2 2 12 3 2 2 2 3" xfId="47215"/>
    <cellStyle name="40% - Accent2 2 12 3 2 2 3" xfId="15961"/>
    <cellStyle name="40% - Accent2 2 12 3 2 2 3 2" xfId="35353"/>
    <cellStyle name="40% - Accent2 2 12 3 2 2 4" xfId="24170"/>
    <cellStyle name="40% - Accent2 2 12 3 2 2 5" xfId="42000"/>
    <cellStyle name="40% - Accent2 2 12 3 2 3" xfId="5767"/>
    <cellStyle name="40% - Accent2 2 12 3 2 3 2" xfId="11128"/>
    <cellStyle name="40% - Accent2 2 12 3 2 3 2 2" xfId="30686"/>
    <cellStyle name="40% - Accent2 2 12 3 2 3 2 3" xfId="48472"/>
    <cellStyle name="40% - Accent2 2 12 3 2 3 3" xfId="17251"/>
    <cellStyle name="40% - Accent2 2 12 3 2 3 3 2" xfId="36610"/>
    <cellStyle name="40% - Accent2 2 12 3 2 3 4" xfId="25427"/>
    <cellStyle name="40% - Accent2 2 12 3 2 3 5" xfId="43257"/>
    <cellStyle name="40% - Accent2 2 12 3 2 4" xfId="8227"/>
    <cellStyle name="40% - Accent2 2 12 3 2 4 2" xfId="27787"/>
    <cellStyle name="40% - Accent2 2 12 3 2 4 3" xfId="45607"/>
    <cellStyle name="40% - Accent2 2 12 3 2 5" xfId="14308"/>
    <cellStyle name="40% - Accent2 2 12 3 2 5 2" xfId="33737"/>
    <cellStyle name="40% - Accent2 2 12 3 2 6" xfId="19584"/>
    <cellStyle name="40% - Accent2 2 12 3 2 6 2" xfId="38908"/>
    <cellStyle name="40% - Accent2 2 12 3 2 7" xfId="22553"/>
    <cellStyle name="40% - Accent2 2 12 3 2 8" xfId="21068"/>
    <cellStyle name="40% - Accent2 2 12 3 2 9" xfId="40392"/>
    <cellStyle name="40% - Accent2 2 12 3 3" xfId="3728"/>
    <cellStyle name="40% - Accent2 2 12 3 3 2" xfId="9115"/>
    <cellStyle name="40% - Accent2 2 12 3 3 2 2" xfId="28673"/>
    <cellStyle name="40% - Accent2 2 12 3 3 2 3" xfId="46489"/>
    <cellStyle name="40% - Accent2 2 12 3 3 3" xfId="15234"/>
    <cellStyle name="40% - Accent2 2 12 3 3 3 2" xfId="34627"/>
    <cellStyle name="40% - Accent2 2 12 3 3 4" xfId="23444"/>
    <cellStyle name="40% - Accent2 2 12 3 3 5" xfId="41274"/>
    <cellStyle name="40% - Accent2 2 12 3 4" xfId="5143"/>
    <cellStyle name="40% - Accent2 2 12 3 4 2" xfId="10510"/>
    <cellStyle name="40% - Accent2 2 12 3 4 2 2" xfId="30068"/>
    <cellStyle name="40% - Accent2 2 12 3 4 2 3" xfId="47881"/>
    <cellStyle name="40% - Accent2 2 12 3 4 3" xfId="16633"/>
    <cellStyle name="40% - Accent2 2 12 3 4 3 2" xfId="36019"/>
    <cellStyle name="40% - Accent2 2 12 3 4 4" xfId="24836"/>
    <cellStyle name="40% - Accent2 2 12 3 4 5" xfId="42666"/>
    <cellStyle name="40% - Accent2 2 12 3 5" xfId="7481"/>
    <cellStyle name="40% - Accent2 2 12 3 5 2" xfId="27041"/>
    <cellStyle name="40% - Accent2 2 12 3 5 3" xfId="44865"/>
    <cellStyle name="40% - Accent2 2 12 3 6" xfId="13562"/>
    <cellStyle name="40% - Accent2 2 12 3 6 2" xfId="32995"/>
    <cellStyle name="40% - Accent2 2 12 3 7" xfId="18842"/>
    <cellStyle name="40% - Accent2 2 12 3 7 2" xfId="38166"/>
    <cellStyle name="40% - Accent2 2 12 3 8" xfId="21810"/>
    <cellStyle name="40% - Accent2 2 12 3 9" xfId="20326"/>
    <cellStyle name="40% - Accent2 2 12 4" xfId="1994"/>
    <cellStyle name="40% - Accent2 2 12 4 10" xfId="39956"/>
    <cellStyle name="40% - Accent2 2 12 4 2" xfId="2739"/>
    <cellStyle name="40% - Accent2 2 12 4 2 2" xfId="4761"/>
    <cellStyle name="40% - Accent2 2 12 4 2 2 2" xfId="10148"/>
    <cellStyle name="40% - Accent2 2 12 4 2 2 2 2" xfId="29706"/>
    <cellStyle name="40% - Accent2 2 12 4 2 2 2 3" xfId="47520"/>
    <cellStyle name="40% - Accent2 2 12 4 2 2 3" xfId="16267"/>
    <cellStyle name="40% - Accent2 2 12 4 2 2 3 2" xfId="35658"/>
    <cellStyle name="40% - Accent2 2 12 4 2 2 4" xfId="24475"/>
    <cellStyle name="40% - Accent2 2 12 4 2 2 5" xfId="42305"/>
    <cellStyle name="40% - Accent2 2 12 4 2 3" xfId="8534"/>
    <cellStyle name="40% - Accent2 2 12 4 2 3 2" xfId="28094"/>
    <cellStyle name="40% - Accent2 2 12 4 2 3 3" xfId="45913"/>
    <cellStyle name="40% - Accent2 2 12 4 2 4" xfId="14615"/>
    <cellStyle name="40% - Accent2 2 12 4 2 4 2" xfId="34043"/>
    <cellStyle name="40% - Accent2 2 12 4 2 5" xfId="19890"/>
    <cellStyle name="40% - Accent2 2 12 4 2 5 2" xfId="39214"/>
    <cellStyle name="40% - Accent2 2 12 4 2 6" xfId="22860"/>
    <cellStyle name="40% - Accent2 2 12 4 2 7" xfId="21374"/>
    <cellStyle name="40% - Accent2 2 12 4 2 8" xfId="40698"/>
    <cellStyle name="40% - Accent2 2 12 4 3" xfId="4031"/>
    <cellStyle name="40% - Accent2 2 12 4 3 2" xfId="9418"/>
    <cellStyle name="40% - Accent2 2 12 4 3 2 2" xfId="28976"/>
    <cellStyle name="40% - Accent2 2 12 4 3 2 3" xfId="46792"/>
    <cellStyle name="40% - Accent2 2 12 4 3 3" xfId="15537"/>
    <cellStyle name="40% - Accent2 2 12 4 3 3 2" xfId="34930"/>
    <cellStyle name="40% - Accent2 2 12 4 3 4" xfId="23747"/>
    <cellStyle name="40% - Accent2 2 12 4 3 5" xfId="41577"/>
    <cellStyle name="40% - Accent2 2 12 4 4" xfId="5577"/>
    <cellStyle name="40% - Accent2 2 12 4 4 2" xfId="10938"/>
    <cellStyle name="40% - Accent2 2 12 4 4 2 2" xfId="30496"/>
    <cellStyle name="40% - Accent2 2 12 4 4 2 3" xfId="48282"/>
    <cellStyle name="40% - Accent2 2 12 4 4 3" xfId="17061"/>
    <cellStyle name="40% - Accent2 2 12 4 4 3 2" xfId="36420"/>
    <cellStyle name="40% - Accent2 2 12 4 4 4" xfId="25237"/>
    <cellStyle name="40% - Accent2 2 12 4 4 5" xfId="43067"/>
    <cellStyle name="40% - Accent2 2 12 4 5" xfId="7789"/>
    <cellStyle name="40% - Accent2 2 12 4 5 2" xfId="27349"/>
    <cellStyle name="40% - Accent2 2 12 4 5 3" xfId="45171"/>
    <cellStyle name="40% - Accent2 2 12 4 6" xfId="13870"/>
    <cellStyle name="40% - Accent2 2 12 4 6 2" xfId="33301"/>
    <cellStyle name="40% - Accent2 2 12 4 7" xfId="19148"/>
    <cellStyle name="40% - Accent2 2 12 4 7 2" xfId="38472"/>
    <cellStyle name="40% - Accent2 2 12 4 8" xfId="22116"/>
    <cellStyle name="40% - Accent2 2 12 4 9" xfId="20632"/>
    <cellStyle name="40% - Accent2 2 12 5" xfId="2140"/>
    <cellStyle name="40% - Accent2 2 12 5 2" xfId="4176"/>
    <cellStyle name="40% - Accent2 2 12 5 2 2" xfId="9563"/>
    <cellStyle name="40% - Accent2 2 12 5 2 2 2" xfId="29121"/>
    <cellStyle name="40% - Accent2 2 12 5 2 2 3" xfId="46937"/>
    <cellStyle name="40% - Accent2 2 12 5 2 3" xfId="15682"/>
    <cellStyle name="40% - Accent2 2 12 5 2 3 2" xfId="35075"/>
    <cellStyle name="40% - Accent2 2 12 5 2 4" xfId="23892"/>
    <cellStyle name="40% - Accent2 2 12 5 2 5" xfId="41722"/>
    <cellStyle name="40% - Accent2 2 12 5 3" xfId="7935"/>
    <cellStyle name="40% - Accent2 2 12 5 3 2" xfId="27495"/>
    <cellStyle name="40% - Accent2 2 12 5 3 3" xfId="45316"/>
    <cellStyle name="40% - Accent2 2 12 5 4" xfId="14016"/>
    <cellStyle name="40% - Accent2 2 12 5 4 2" xfId="33446"/>
    <cellStyle name="40% - Accent2 2 12 5 5" xfId="19293"/>
    <cellStyle name="40% - Accent2 2 12 5 5 2" xfId="38617"/>
    <cellStyle name="40% - Accent2 2 12 5 6" xfId="22261"/>
    <cellStyle name="40% - Accent2 2 12 5 7" xfId="20777"/>
    <cellStyle name="40% - Accent2 2 12 5 8" xfId="40101"/>
    <cellStyle name="40% - Accent2 2 12 6" xfId="3168"/>
    <cellStyle name="40% - Accent2 2 12 6 2" xfId="8748"/>
    <cellStyle name="40% - Accent2 2 12 6 2 2" xfId="28308"/>
    <cellStyle name="40% - Accent2 2 12 6 2 3" xfId="46125"/>
    <cellStyle name="40% - Accent2 2 12 6 3" xfId="14839"/>
    <cellStyle name="40% - Accent2 2 12 6 3 2" xfId="34259"/>
    <cellStyle name="40% - Accent2 2 12 6 4" xfId="23076"/>
    <cellStyle name="40% - Accent2 2 12 6 5" xfId="40910"/>
    <cellStyle name="40% - Accent2 2 12 7" xfId="4936"/>
    <cellStyle name="40% - Accent2 2 12 7 2" xfId="10320"/>
    <cellStyle name="40% - Accent2 2 12 7 2 2" xfId="29878"/>
    <cellStyle name="40% - Accent2 2 12 7 2 3" xfId="47691"/>
    <cellStyle name="40% - Accent2 2 12 7 3" xfId="16442"/>
    <cellStyle name="40% - Accent2 2 12 7 3 2" xfId="35829"/>
    <cellStyle name="40% - Accent2 2 12 7 4" xfId="24646"/>
    <cellStyle name="40% - Accent2 2 12 7 5" xfId="42476"/>
    <cellStyle name="40% - Accent2 2 12 8" xfId="6263"/>
    <cellStyle name="40% - Accent2 2 12 8 2" xfId="11624"/>
    <cellStyle name="40% - Accent2 2 12 8 2 2" xfId="31182"/>
    <cellStyle name="40% - Accent2 2 12 8 2 3" xfId="48967"/>
    <cellStyle name="40% - Accent2 2 12 8 3" xfId="17747"/>
    <cellStyle name="40% - Accent2 2 12 8 3 2" xfId="37105"/>
    <cellStyle name="40% - Accent2 2 12 8 4" xfId="25922"/>
    <cellStyle name="40% - Accent2 2 12 8 5" xfId="43752"/>
    <cellStyle name="40% - Accent2 2 12 9" xfId="6667"/>
    <cellStyle name="40% - Accent2 2 12 9 2" xfId="12028"/>
    <cellStyle name="40% - Accent2 2 12 9 2 2" xfId="31586"/>
    <cellStyle name="40% - Accent2 2 12 9 2 3" xfId="49371"/>
    <cellStyle name="40% - Accent2 2 12 9 3" xfId="18151"/>
    <cellStyle name="40% - Accent2 2 12 9 3 2" xfId="37509"/>
    <cellStyle name="40% - Accent2 2 12 9 4" xfId="26326"/>
    <cellStyle name="40% - Accent2 2 12 9 5" xfId="44156"/>
    <cellStyle name="40% - Accent2 2 13" xfId="2797"/>
    <cellStyle name="40% - Accent2 2 14" xfId="2773"/>
    <cellStyle name="40% - Accent2 2 14 2" xfId="8567"/>
    <cellStyle name="40% - Accent2 2 14 2 2" xfId="28127"/>
    <cellStyle name="40% - Accent2 2 14 2 3" xfId="45944"/>
    <cellStyle name="40% - Accent2 2 14 3" xfId="14648"/>
    <cellStyle name="40% - Accent2 2 14 3 2" xfId="34074"/>
    <cellStyle name="40% - Accent2 2 14 4" xfId="22891"/>
    <cellStyle name="40% - Accent2 2 14 5" xfId="40729"/>
    <cellStyle name="40% - Accent2 2 15" xfId="6987"/>
    <cellStyle name="40% - Accent2 2 16" xfId="6912"/>
    <cellStyle name="40% - Accent2 2 16 2" xfId="26566"/>
    <cellStyle name="40% - Accent2 2 16 3" xfId="44396"/>
    <cellStyle name="40% - Accent2 2 2" xfId="225"/>
    <cellStyle name="40% - Accent2 2 2 2" xfId="226"/>
    <cellStyle name="40% - Accent2 2 2 2 2" xfId="6989"/>
    <cellStyle name="40% - Accent2 2 2 2 3" xfId="6954"/>
    <cellStyle name="40% - Accent2 2 2 2 3 2" xfId="26603"/>
    <cellStyle name="40% - Accent2 2 2 2 3 3" xfId="44433"/>
    <cellStyle name="40% - Accent2 2 2 3" xfId="6988"/>
    <cellStyle name="40% - Accent2 2 2 4" xfId="6927"/>
    <cellStyle name="40% - Accent2 2 2 4 2" xfId="26577"/>
    <cellStyle name="40% - Accent2 2 2 4 3" xfId="44407"/>
    <cellStyle name="40% - Accent2 2 3" xfId="227"/>
    <cellStyle name="40% - Accent2 2 3 2" xfId="228"/>
    <cellStyle name="40% - Accent2 2 3 3" xfId="6990"/>
    <cellStyle name="40% - Accent2 2 3 4" xfId="6943"/>
    <cellStyle name="40% - Accent2 2 3 4 2" xfId="26592"/>
    <cellStyle name="40% - Accent2 2 3 4 3" xfId="44422"/>
    <cellStyle name="40% - Accent2 2 4" xfId="229"/>
    <cellStyle name="40% - Accent2 2 4 2" xfId="230"/>
    <cellStyle name="40% - Accent2 2 5" xfId="231"/>
    <cellStyle name="40% - Accent2 2 5 2" xfId="232"/>
    <cellStyle name="40% - Accent2 2 6" xfId="233"/>
    <cellStyle name="40% - Accent2 2 6 2" xfId="234"/>
    <cellStyle name="40% - Accent2 2 7" xfId="235"/>
    <cellStyle name="40% - Accent2 2 7 2" xfId="236"/>
    <cellStyle name="40% - Accent2 2 8" xfId="237"/>
    <cellStyle name="40% - Accent2 2 8 2" xfId="238"/>
    <cellStyle name="40% - Accent2 2 9" xfId="239"/>
    <cellStyle name="40% - Accent2 20" xfId="6905"/>
    <cellStyle name="40% - Accent2 20 2" xfId="26562"/>
    <cellStyle name="40% - Accent2 20 3" xfId="44392"/>
    <cellStyle name="40% - Accent2 21" xfId="223"/>
    <cellStyle name="40% - Accent2 3" xfId="240"/>
    <cellStyle name="40% - Accent2 3 2" xfId="241"/>
    <cellStyle name="40% - Accent2 3 2 2" xfId="6992"/>
    <cellStyle name="40% - Accent2 3 2 3" xfId="6950"/>
    <cellStyle name="40% - Accent2 3 2 3 2" xfId="26599"/>
    <cellStyle name="40% - Accent2 3 2 3 3" xfId="44429"/>
    <cellStyle name="40% - Accent2 3 3" xfId="6991"/>
    <cellStyle name="40% - Accent2 3 4" xfId="6923"/>
    <cellStyle name="40% - Accent2 3 4 2" xfId="26573"/>
    <cellStyle name="40% - Accent2 3 4 3" xfId="44403"/>
    <cellStyle name="40% - Accent2 4" xfId="242"/>
    <cellStyle name="40% - Accent2 4 2" xfId="243"/>
    <cellStyle name="40% - Accent2 4 3" xfId="6993"/>
    <cellStyle name="40% - Accent2 4 4" xfId="6939"/>
    <cellStyle name="40% - Accent2 4 4 2" xfId="26588"/>
    <cellStyle name="40% - Accent2 4 4 3" xfId="44418"/>
    <cellStyle name="40% - Accent2 5" xfId="244"/>
    <cellStyle name="40% - Accent2 5 2" xfId="245"/>
    <cellStyle name="40% - Accent2 6" xfId="246"/>
    <cellStyle name="40% - Accent2 6 2" xfId="247"/>
    <cellStyle name="40% - Accent2 7" xfId="248"/>
    <cellStyle name="40% - Accent2 7 2" xfId="249"/>
    <cellStyle name="40% - Accent2 8" xfId="250"/>
    <cellStyle name="40% - Accent2 8 2" xfId="251"/>
    <cellStyle name="40% - Accent2 9" xfId="974"/>
    <cellStyle name="40% - Accent3 10" xfId="1057"/>
    <cellStyle name="40% - Accent3 10 10" xfId="12282"/>
    <cellStyle name="40% - Accent3 10 10 2" xfId="31840"/>
    <cellStyle name="40% - Accent3 10 10 3" xfId="49625"/>
    <cellStyle name="40% - Accent3 10 11" xfId="12635"/>
    <cellStyle name="40% - Accent3 10 11 2" xfId="32192"/>
    <cellStyle name="40% - Accent3 10 11 3" xfId="49935"/>
    <cellStyle name="40% - Accent3 10 12" xfId="13086"/>
    <cellStyle name="40% - Accent3 10 12 2" xfId="32588"/>
    <cellStyle name="40% - Accent3 10 13" xfId="18403"/>
    <cellStyle name="40% - Accent3 10 13 2" xfId="37761"/>
    <cellStyle name="40% - Accent3 10 14" xfId="21405"/>
    <cellStyle name="40% - Accent3 10 15" xfId="19921"/>
    <cellStyle name="40% - Accent3 10 16" xfId="39245"/>
    <cellStyle name="40% - Accent3 10 2" xfId="1228"/>
    <cellStyle name="40% - Accent3 10 2 10" xfId="7133"/>
    <cellStyle name="40% - Accent3 10 2 10 2" xfId="26693"/>
    <cellStyle name="40% - Accent3 10 2 10 3" xfId="44518"/>
    <cellStyle name="40% - Accent3 10 2 11" xfId="12341"/>
    <cellStyle name="40% - Accent3 10 2 11 2" xfId="31899"/>
    <cellStyle name="40% - Accent3 10 2 11 3" xfId="49683"/>
    <cellStyle name="40% - Accent3 10 2 12" xfId="12696"/>
    <cellStyle name="40% - Accent3 10 2 12 2" xfId="32252"/>
    <cellStyle name="40% - Accent3 10 2 12 3" xfId="49993"/>
    <cellStyle name="40% - Accent3 10 2 13" xfId="13149"/>
    <cellStyle name="40% - Accent3 10 2 13 2" xfId="32648"/>
    <cellStyle name="40% - Accent3 10 2 14" xfId="18461"/>
    <cellStyle name="40% - Accent3 10 2 14 2" xfId="37819"/>
    <cellStyle name="40% - Accent3 10 2 15" xfId="21463"/>
    <cellStyle name="40% - Accent3 10 2 16" xfId="19979"/>
    <cellStyle name="40% - Accent3 10 2 17" xfId="39303"/>
    <cellStyle name="40% - Accent3 10 2 2" xfId="1483"/>
    <cellStyle name="40% - Accent3 10 2 2 10" xfId="12854"/>
    <cellStyle name="40% - Accent3 10 2 2 10 2" xfId="32410"/>
    <cellStyle name="40% - Accent3 10 2 2 10 3" xfId="50149"/>
    <cellStyle name="40% - Accent3 10 2 2 11" xfId="13360"/>
    <cellStyle name="40% - Accent3 10 2 2 11 2" xfId="32793"/>
    <cellStyle name="40% - Accent3 10 2 2 12" xfId="18640"/>
    <cellStyle name="40% - Accent3 10 2 2 12 2" xfId="37964"/>
    <cellStyle name="40% - Accent3 10 2 2 13" xfId="21608"/>
    <cellStyle name="40% - Accent3 10 2 2 14" xfId="20124"/>
    <cellStyle name="40% - Accent3 10 2 2 15" xfId="39448"/>
    <cellStyle name="40% - Accent3 10 2 2 2" xfId="1776"/>
    <cellStyle name="40% - Accent3 10 2 2 2 10" xfId="39739"/>
    <cellStyle name="40% - Accent3 10 2 2 2 2" xfId="2522"/>
    <cellStyle name="40% - Accent3 10 2 2 2 2 2" xfId="4545"/>
    <cellStyle name="40% - Accent3 10 2 2 2 2 2 2" xfId="9932"/>
    <cellStyle name="40% - Accent3 10 2 2 2 2 2 2 2" xfId="29490"/>
    <cellStyle name="40% - Accent3 10 2 2 2 2 2 2 3" xfId="47304"/>
    <cellStyle name="40% - Accent3 10 2 2 2 2 2 3" xfId="16051"/>
    <cellStyle name="40% - Accent3 10 2 2 2 2 2 3 2" xfId="35442"/>
    <cellStyle name="40% - Accent3 10 2 2 2 2 2 4" xfId="24259"/>
    <cellStyle name="40% - Accent3 10 2 2 2 2 2 5" xfId="42089"/>
    <cellStyle name="40% - Accent3 10 2 2 2 2 3" xfId="8317"/>
    <cellStyle name="40% - Accent3 10 2 2 2 2 3 2" xfId="27877"/>
    <cellStyle name="40% - Accent3 10 2 2 2 2 3 3" xfId="45696"/>
    <cellStyle name="40% - Accent3 10 2 2 2 2 4" xfId="14398"/>
    <cellStyle name="40% - Accent3 10 2 2 2 2 4 2" xfId="33826"/>
    <cellStyle name="40% - Accent3 10 2 2 2 2 5" xfId="19673"/>
    <cellStyle name="40% - Accent3 10 2 2 2 2 5 2" xfId="38997"/>
    <cellStyle name="40% - Accent3 10 2 2 2 2 6" xfId="22643"/>
    <cellStyle name="40% - Accent3 10 2 2 2 2 7" xfId="21157"/>
    <cellStyle name="40% - Accent3 10 2 2 2 2 8" xfId="40481"/>
    <cellStyle name="40% - Accent3 10 2 2 2 3" xfId="3815"/>
    <cellStyle name="40% - Accent3 10 2 2 2 3 2" xfId="9202"/>
    <cellStyle name="40% - Accent3 10 2 2 2 3 2 2" xfId="28760"/>
    <cellStyle name="40% - Accent3 10 2 2 2 3 2 3" xfId="46576"/>
    <cellStyle name="40% - Accent3 10 2 2 2 3 3" xfId="15321"/>
    <cellStyle name="40% - Accent3 10 2 2 2 3 3 2" xfId="34714"/>
    <cellStyle name="40% - Accent3 10 2 2 2 3 4" xfId="23531"/>
    <cellStyle name="40% - Accent3 10 2 2 2 3 5" xfId="41361"/>
    <cellStyle name="40% - Accent3 10 2 2 2 4" xfId="5923"/>
    <cellStyle name="40% - Accent3 10 2 2 2 4 2" xfId="11284"/>
    <cellStyle name="40% - Accent3 10 2 2 2 4 2 2" xfId="30842"/>
    <cellStyle name="40% - Accent3 10 2 2 2 4 2 3" xfId="48628"/>
    <cellStyle name="40% - Accent3 10 2 2 2 4 3" xfId="17407"/>
    <cellStyle name="40% - Accent3 10 2 2 2 4 3 2" xfId="36766"/>
    <cellStyle name="40% - Accent3 10 2 2 2 4 4" xfId="25583"/>
    <cellStyle name="40% - Accent3 10 2 2 2 4 5" xfId="43413"/>
    <cellStyle name="40% - Accent3 10 2 2 2 5" xfId="7571"/>
    <cellStyle name="40% - Accent3 10 2 2 2 5 2" xfId="27131"/>
    <cellStyle name="40% - Accent3 10 2 2 2 5 3" xfId="44954"/>
    <cellStyle name="40% - Accent3 10 2 2 2 6" xfId="13652"/>
    <cellStyle name="40% - Accent3 10 2 2 2 6 2" xfId="33084"/>
    <cellStyle name="40% - Accent3 10 2 2 2 7" xfId="18931"/>
    <cellStyle name="40% - Accent3 10 2 2 2 7 2" xfId="38255"/>
    <cellStyle name="40% - Accent3 10 2 2 2 8" xfId="21899"/>
    <cellStyle name="40% - Accent3 10 2 2 2 9" xfId="20415"/>
    <cellStyle name="40% - Accent3 10 2 2 3" xfId="2230"/>
    <cellStyle name="40% - Accent3 10 2 2 3 2" xfId="4266"/>
    <cellStyle name="40% - Accent3 10 2 2 3 2 2" xfId="9653"/>
    <cellStyle name="40% - Accent3 10 2 2 3 2 2 2" xfId="29211"/>
    <cellStyle name="40% - Accent3 10 2 2 3 2 2 3" xfId="47026"/>
    <cellStyle name="40% - Accent3 10 2 2 3 2 3" xfId="15772"/>
    <cellStyle name="40% - Accent3 10 2 2 3 2 3 2" xfId="35164"/>
    <cellStyle name="40% - Accent3 10 2 2 3 2 4" xfId="23981"/>
    <cellStyle name="40% - Accent3 10 2 2 3 2 5" xfId="41811"/>
    <cellStyle name="40% - Accent3 10 2 2 3 3" xfId="8025"/>
    <cellStyle name="40% - Accent3 10 2 2 3 3 2" xfId="27585"/>
    <cellStyle name="40% - Accent3 10 2 2 3 3 3" xfId="45405"/>
    <cellStyle name="40% - Accent3 10 2 2 3 4" xfId="14106"/>
    <cellStyle name="40% - Accent3 10 2 2 3 4 2" xfId="33535"/>
    <cellStyle name="40% - Accent3 10 2 2 3 5" xfId="19382"/>
    <cellStyle name="40% - Accent3 10 2 2 3 5 2" xfId="38706"/>
    <cellStyle name="40% - Accent3 10 2 2 3 6" xfId="22351"/>
    <cellStyle name="40% - Accent3 10 2 2 3 7" xfId="20866"/>
    <cellStyle name="40% - Accent3 10 2 2 3 8" xfId="40190"/>
    <cellStyle name="40% - Accent3 10 2 2 4" xfId="3403"/>
    <cellStyle name="40% - Accent3 10 2 2 4 2" xfId="8895"/>
    <cellStyle name="40% - Accent3 10 2 2 4 2 2" xfId="28455"/>
    <cellStyle name="40% - Accent3 10 2 2 4 2 3" xfId="46272"/>
    <cellStyle name="40% - Accent3 10 2 2 4 3" xfId="14997"/>
    <cellStyle name="40% - Accent3 10 2 2 4 3 2" xfId="34410"/>
    <cellStyle name="40% - Accent3 10 2 2 4 4" xfId="23227"/>
    <cellStyle name="40% - Accent3 10 2 2 4 5" xfId="41057"/>
    <cellStyle name="40% - Accent3 10 2 2 5" xfId="5314"/>
    <cellStyle name="40% - Accent3 10 2 2 5 2" xfId="10680"/>
    <cellStyle name="40% - Accent3 10 2 2 5 2 2" xfId="30238"/>
    <cellStyle name="40% - Accent3 10 2 2 5 2 3" xfId="48037"/>
    <cellStyle name="40% - Accent3 10 2 2 5 3" xfId="16803"/>
    <cellStyle name="40% - Accent3 10 2 2 5 3 2" xfId="36175"/>
    <cellStyle name="40% - Accent3 10 2 2 5 4" xfId="24992"/>
    <cellStyle name="40% - Accent3 10 2 2 5 5" xfId="42822"/>
    <cellStyle name="40% - Accent3 10 2 2 6" xfId="6410"/>
    <cellStyle name="40% - Accent3 10 2 2 6 2" xfId="11771"/>
    <cellStyle name="40% - Accent3 10 2 2 6 2 2" xfId="31329"/>
    <cellStyle name="40% - Accent3 10 2 2 6 2 3" xfId="49114"/>
    <cellStyle name="40% - Accent3 10 2 2 6 3" xfId="17894"/>
    <cellStyle name="40% - Accent3 10 2 2 6 3 2" xfId="37252"/>
    <cellStyle name="40% - Accent3 10 2 2 6 4" xfId="26069"/>
    <cellStyle name="40% - Accent3 10 2 2 6 5" xfId="43899"/>
    <cellStyle name="40% - Accent3 10 2 2 7" xfId="6814"/>
    <cellStyle name="40% - Accent3 10 2 2 7 2" xfId="12175"/>
    <cellStyle name="40% - Accent3 10 2 2 7 2 2" xfId="31733"/>
    <cellStyle name="40% - Accent3 10 2 2 7 2 3" xfId="49518"/>
    <cellStyle name="40% - Accent3 10 2 2 7 3" xfId="18298"/>
    <cellStyle name="40% - Accent3 10 2 2 7 3 2" xfId="37656"/>
    <cellStyle name="40% - Accent3 10 2 2 7 4" xfId="26473"/>
    <cellStyle name="40% - Accent3 10 2 2 7 5" xfId="44303"/>
    <cellStyle name="40% - Accent3 10 2 2 8" xfId="7279"/>
    <cellStyle name="40% - Accent3 10 2 2 8 2" xfId="26839"/>
    <cellStyle name="40% - Accent3 10 2 2 8 3" xfId="44663"/>
    <cellStyle name="40% - Accent3 10 2 2 9" xfId="12498"/>
    <cellStyle name="40% - Accent3 10 2 2 9 2" xfId="32055"/>
    <cellStyle name="40% - Accent3 10 2 2 9 3" xfId="49839"/>
    <cellStyle name="40% - Accent3 10 2 3" xfId="1630"/>
    <cellStyle name="40% - Accent3 10 2 3 10" xfId="39594"/>
    <cellStyle name="40% - Accent3 10 2 3 2" xfId="2376"/>
    <cellStyle name="40% - Accent3 10 2 3 2 2" xfId="4399"/>
    <cellStyle name="40% - Accent3 10 2 3 2 2 2" xfId="9786"/>
    <cellStyle name="40% - Accent3 10 2 3 2 2 2 2" xfId="29344"/>
    <cellStyle name="40% - Accent3 10 2 3 2 2 2 3" xfId="47159"/>
    <cellStyle name="40% - Accent3 10 2 3 2 2 3" xfId="15905"/>
    <cellStyle name="40% - Accent3 10 2 3 2 2 3 2" xfId="35297"/>
    <cellStyle name="40% - Accent3 10 2 3 2 2 4" xfId="24114"/>
    <cellStyle name="40% - Accent3 10 2 3 2 2 5" xfId="41944"/>
    <cellStyle name="40% - Accent3 10 2 3 2 3" xfId="5711"/>
    <cellStyle name="40% - Accent3 10 2 3 2 3 2" xfId="11072"/>
    <cellStyle name="40% - Accent3 10 2 3 2 3 2 2" xfId="30630"/>
    <cellStyle name="40% - Accent3 10 2 3 2 3 2 3" xfId="48416"/>
    <cellStyle name="40% - Accent3 10 2 3 2 3 3" xfId="17195"/>
    <cellStyle name="40% - Accent3 10 2 3 2 3 3 2" xfId="36554"/>
    <cellStyle name="40% - Accent3 10 2 3 2 3 4" xfId="25371"/>
    <cellStyle name="40% - Accent3 10 2 3 2 3 5" xfId="43201"/>
    <cellStyle name="40% - Accent3 10 2 3 2 4" xfId="8171"/>
    <cellStyle name="40% - Accent3 10 2 3 2 4 2" xfId="27731"/>
    <cellStyle name="40% - Accent3 10 2 3 2 4 3" xfId="45551"/>
    <cellStyle name="40% - Accent3 10 2 3 2 5" xfId="14252"/>
    <cellStyle name="40% - Accent3 10 2 3 2 5 2" xfId="33681"/>
    <cellStyle name="40% - Accent3 10 2 3 2 6" xfId="19528"/>
    <cellStyle name="40% - Accent3 10 2 3 2 6 2" xfId="38852"/>
    <cellStyle name="40% - Accent3 10 2 3 2 7" xfId="22497"/>
    <cellStyle name="40% - Accent3 10 2 3 2 8" xfId="21012"/>
    <cellStyle name="40% - Accent3 10 2 3 2 9" xfId="40336"/>
    <cellStyle name="40% - Accent3 10 2 3 3" xfId="3672"/>
    <cellStyle name="40% - Accent3 10 2 3 3 2" xfId="9059"/>
    <cellStyle name="40% - Accent3 10 2 3 3 2 2" xfId="28617"/>
    <cellStyle name="40% - Accent3 10 2 3 3 2 3" xfId="46433"/>
    <cellStyle name="40% - Accent3 10 2 3 3 3" xfId="15178"/>
    <cellStyle name="40% - Accent3 10 2 3 3 3 2" xfId="34571"/>
    <cellStyle name="40% - Accent3 10 2 3 3 4" xfId="23388"/>
    <cellStyle name="40% - Accent3 10 2 3 3 5" xfId="41218"/>
    <cellStyle name="40% - Accent3 10 2 3 4" xfId="5087"/>
    <cellStyle name="40% - Accent3 10 2 3 4 2" xfId="10454"/>
    <cellStyle name="40% - Accent3 10 2 3 4 2 2" xfId="30012"/>
    <cellStyle name="40% - Accent3 10 2 3 4 2 3" xfId="47825"/>
    <cellStyle name="40% - Accent3 10 2 3 4 3" xfId="16577"/>
    <cellStyle name="40% - Accent3 10 2 3 4 3 2" xfId="35963"/>
    <cellStyle name="40% - Accent3 10 2 3 4 4" xfId="24780"/>
    <cellStyle name="40% - Accent3 10 2 3 4 5" xfId="42610"/>
    <cellStyle name="40% - Accent3 10 2 3 5" xfId="7425"/>
    <cellStyle name="40% - Accent3 10 2 3 5 2" xfId="26985"/>
    <cellStyle name="40% - Accent3 10 2 3 5 3" xfId="44809"/>
    <cellStyle name="40% - Accent3 10 2 3 6" xfId="13506"/>
    <cellStyle name="40% - Accent3 10 2 3 6 2" xfId="32939"/>
    <cellStyle name="40% - Accent3 10 2 3 7" xfId="18786"/>
    <cellStyle name="40% - Accent3 10 2 3 7 2" xfId="38110"/>
    <cellStyle name="40% - Accent3 10 2 3 8" xfId="21754"/>
    <cellStyle name="40% - Accent3 10 2 3 9" xfId="20270"/>
    <cellStyle name="40% - Accent3 10 2 4" xfId="1938"/>
    <cellStyle name="40% - Accent3 10 2 4 10" xfId="39900"/>
    <cellStyle name="40% - Accent3 10 2 4 2" xfId="2683"/>
    <cellStyle name="40% - Accent3 10 2 4 2 2" xfId="4705"/>
    <cellStyle name="40% - Accent3 10 2 4 2 2 2" xfId="10092"/>
    <cellStyle name="40% - Accent3 10 2 4 2 2 2 2" xfId="29650"/>
    <cellStyle name="40% - Accent3 10 2 4 2 2 2 3" xfId="47464"/>
    <cellStyle name="40% - Accent3 10 2 4 2 2 3" xfId="16211"/>
    <cellStyle name="40% - Accent3 10 2 4 2 2 3 2" xfId="35602"/>
    <cellStyle name="40% - Accent3 10 2 4 2 2 4" xfId="24419"/>
    <cellStyle name="40% - Accent3 10 2 4 2 2 5" xfId="42249"/>
    <cellStyle name="40% - Accent3 10 2 4 2 3" xfId="8478"/>
    <cellStyle name="40% - Accent3 10 2 4 2 3 2" xfId="28038"/>
    <cellStyle name="40% - Accent3 10 2 4 2 3 3" xfId="45857"/>
    <cellStyle name="40% - Accent3 10 2 4 2 4" xfId="14559"/>
    <cellStyle name="40% - Accent3 10 2 4 2 4 2" xfId="33987"/>
    <cellStyle name="40% - Accent3 10 2 4 2 5" xfId="19834"/>
    <cellStyle name="40% - Accent3 10 2 4 2 5 2" xfId="39158"/>
    <cellStyle name="40% - Accent3 10 2 4 2 6" xfId="22804"/>
    <cellStyle name="40% - Accent3 10 2 4 2 7" xfId="21318"/>
    <cellStyle name="40% - Accent3 10 2 4 2 8" xfId="40642"/>
    <cellStyle name="40% - Accent3 10 2 4 3" xfId="3975"/>
    <cellStyle name="40% - Accent3 10 2 4 3 2" xfId="9362"/>
    <cellStyle name="40% - Accent3 10 2 4 3 2 2" xfId="28920"/>
    <cellStyle name="40% - Accent3 10 2 4 3 2 3" xfId="46736"/>
    <cellStyle name="40% - Accent3 10 2 4 3 3" xfId="15481"/>
    <cellStyle name="40% - Accent3 10 2 4 3 3 2" xfId="34874"/>
    <cellStyle name="40% - Accent3 10 2 4 3 4" xfId="23691"/>
    <cellStyle name="40% - Accent3 10 2 4 3 5" xfId="41521"/>
    <cellStyle name="40% - Accent3 10 2 4 4" xfId="5521"/>
    <cellStyle name="40% - Accent3 10 2 4 4 2" xfId="10882"/>
    <cellStyle name="40% - Accent3 10 2 4 4 2 2" xfId="30440"/>
    <cellStyle name="40% - Accent3 10 2 4 4 2 3" xfId="48226"/>
    <cellStyle name="40% - Accent3 10 2 4 4 3" xfId="17005"/>
    <cellStyle name="40% - Accent3 10 2 4 4 3 2" xfId="36364"/>
    <cellStyle name="40% - Accent3 10 2 4 4 4" xfId="25181"/>
    <cellStyle name="40% - Accent3 10 2 4 4 5" xfId="43011"/>
    <cellStyle name="40% - Accent3 10 2 4 5" xfId="7733"/>
    <cellStyle name="40% - Accent3 10 2 4 5 2" xfId="27293"/>
    <cellStyle name="40% - Accent3 10 2 4 5 3" xfId="45115"/>
    <cellStyle name="40% - Accent3 10 2 4 6" xfId="13814"/>
    <cellStyle name="40% - Accent3 10 2 4 6 2" xfId="33245"/>
    <cellStyle name="40% - Accent3 10 2 4 7" xfId="19092"/>
    <cellStyle name="40% - Accent3 10 2 4 7 2" xfId="38416"/>
    <cellStyle name="40% - Accent3 10 2 4 8" xfId="22060"/>
    <cellStyle name="40% - Accent3 10 2 4 9" xfId="20576"/>
    <cellStyle name="40% - Accent3 10 2 5" xfId="2084"/>
    <cellStyle name="40% - Accent3 10 2 5 2" xfId="4120"/>
    <cellStyle name="40% - Accent3 10 2 5 2 2" xfId="9507"/>
    <cellStyle name="40% - Accent3 10 2 5 2 2 2" xfId="29065"/>
    <cellStyle name="40% - Accent3 10 2 5 2 2 3" xfId="46881"/>
    <cellStyle name="40% - Accent3 10 2 5 2 3" xfId="15626"/>
    <cellStyle name="40% - Accent3 10 2 5 2 3 2" xfId="35019"/>
    <cellStyle name="40% - Accent3 10 2 5 2 4" xfId="23836"/>
    <cellStyle name="40% - Accent3 10 2 5 2 5" xfId="41666"/>
    <cellStyle name="40% - Accent3 10 2 5 3" xfId="7879"/>
    <cellStyle name="40% - Accent3 10 2 5 3 2" xfId="27439"/>
    <cellStyle name="40% - Accent3 10 2 5 3 3" xfId="45260"/>
    <cellStyle name="40% - Accent3 10 2 5 4" xfId="13960"/>
    <cellStyle name="40% - Accent3 10 2 5 4 2" xfId="33390"/>
    <cellStyle name="40% - Accent3 10 2 5 5" xfId="19237"/>
    <cellStyle name="40% - Accent3 10 2 5 5 2" xfId="38561"/>
    <cellStyle name="40% - Accent3 10 2 5 6" xfId="22205"/>
    <cellStyle name="40% - Accent3 10 2 5 7" xfId="20721"/>
    <cellStyle name="40% - Accent3 10 2 5 8" xfId="40045"/>
    <cellStyle name="40% - Accent3 10 2 6" xfId="3112"/>
    <cellStyle name="40% - Accent3 10 2 6 2" xfId="8692"/>
    <cellStyle name="40% - Accent3 10 2 6 2 2" xfId="28252"/>
    <cellStyle name="40% - Accent3 10 2 6 2 3" xfId="46069"/>
    <cellStyle name="40% - Accent3 10 2 6 3" xfId="14783"/>
    <cellStyle name="40% - Accent3 10 2 6 3 2" xfId="34203"/>
    <cellStyle name="40% - Accent3 10 2 6 4" xfId="23020"/>
    <cellStyle name="40% - Accent3 10 2 6 5" xfId="40854"/>
    <cellStyle name="40% - Accent3 10 2 7" xfId="4880"/>
    <cellStyle name="40% - Accent3 10 2 7 2" xfId="10264"/>
    <cellStyle name="40% - Accent3 10 2 7 2 2" xfId="29822"/>
    <cellStyle name="40% - Accent3 10 2 7 2 3" xfId="47635"/>
    <cellStyle name="40% - Accent3 10 2 7 3" xfId="16386"/>
    <cellStyle name="40% - Accent3 10 2 7 3 2" xfId="35773"/>
    <cellStyle name="40% - Accent3 10 2 7 4" xfId="24590"/>
    <cellStyle name="40% - Accent3 10 2 7 5" xfId="42420"/>
    <cellStyle name="40% - Accent3 10 2 8" xfId="6207"/>
    <cellStyle name="40% - Accent3 10 2 8 2" xfId="11568"/>
    <cellStyle name="40% - Accent3 10 2 8 2 2" xfId="31126"/>
    <cellStyle name="40% - Accent3 10 2 8 2 3" xfId="48911"/>
    <cellStyle name="40% - Accent3 10 2 8 3" xfId="17691"/>
    <cellStyle name="40% - Accent3 10 2 8 3 2" xfId="37049"/>
    <cellStyle name="40% - Accent3 10 2 8 4" xfId="25866"/>
    <cellStyle name="40% - Accent3 10 2 8 5" xfId="43696"/>
    <cellStyle name="40% - Accent3 10 2 9" xfId="6611"/>
    <cellStyle name="40% - Accent3 10 2 9 2" xfId="11972"/>
    <cellStyle name="40% - Accent3 10 2 9 2 2" xfId="31530"/>
    <cellStyle name="40% - Accent3 10 2 9 2 3" xfId="49315"/>
    <cellStyle name="40% - Accent3 10 2 9 3" xfId="18095"/>
    <cellStyle name="40% - Accent3 10 2 9 3 2" xfId="37453"/>
    <cellStyle name="40% - Accent3 10 2 9 4" xfId="26270"/>
    <cellStyle name="40% - Accent3 10 2 9 5" xfId="44100"/>
    <cellStyle name="40% - Accent3 10 3" xfId="1419"/>
    <cellStyle name="40% - Accent3 10 3 10" xfId="13298"/>
    <cellStyle name="40% - Accent3 10 3 10 2" xfId="32735"/>
    <cellStyle name="40% - Accent3 10 3 11" xfId="18580"/>
    <cellStyle name="40% - Accent3 10 3 11 2" xfId="37906"/>
    <cellStyle name="40% - Accent3 10 3 12" xfId="21550"/>
    <cellStyle name="40% - Accent3 10 3 13" xfId="20066"/>
    <cellStyle name="40% - Accent3 10 3 14" xfId="39390"/>
    <cellStyle name="40% - Accent3 10 3 2" xfId="1717"/>
    <cellStyle name="40% - Accent3 10 3 2 10" xfId="39681"/>
    <cellStyle name="40% - Accent3 10 3 2 2" xfId="2463"/>
    <cellStyle name="40% - Accent3 10 3 2 2 2" xfId="4486"/>
    <cellStyle name="40% - Accent3 10 3 2 2 2 2" xfId="9873"/>
    <cellStyle name="40% - Accent3 10 3 2 2 2 2 2" xfId="29431"/>
    <cellStyle name="40% - Accent3 10 3 2 2 2 2 3" xfId="47246"/>
    <cellStyle name="40% - Accent3 10 3 2 2 2 3" xfId="15992"/>
    <cellStyle name="40% - Accent3 10 3 2 2 2 3 2" xfId="35384"/>
    <cellStyle name="40% - Accent3 10 3 2 2 2 4" xfId="24201"/>
    <cellStyle name="40% - Accent3 10 3 2 2 2 5" xfId="42031"/>
    <cellStyle name="40% - Accent3 10 3 2 2 3" xfId="8258"/>
    <cellStyle name="40% - Accent3 10 3 2 2 3 2" xfId="27818"/>
    <cellStyle name="40% - Accent3 10 3 2 2 3 3" xfId="45638"/>
    <cellStyle name="40% - Accent3 10 3 2 2 4" xfId="14339"/>
    <cellStyle name="40% - Accent3 10 3 2 2 4 2" xfId="33768"/>
    <cellStyle name="40% - Accent3 10 3 2 2 5" xfId="19615"/>
    <cellStyle name="40% - Accent3 10 3 2 2 5 2" xfId="38939"/>
    <cellStyle name="40% - Accent3 10 3 2 2 6" xfId="22584"/>
    <cellStyle name="40% - Accent3 10 3 2 2 7" xfId="21099"/>
    <cellStyle name="40% - Accent3 10 3 2 2 8" xfId="40423"/>
    <cellStyle name="40% - Accent3 10 3 2 3" xfId="3757"/>
    <cellStyle name="40% - Accent3 10 3 2 3 2" xfId="9144"/>
    <cellStyle name="40% - Accent3 10 3 2 3 2 2" xfId="28702"/>
    <cellStyle name="40% - Accent3 10 3 2 3 2 3" xfId="46518"/>
    <cellStyle name="40% - Accent3 10 3 2 3 3" xfId="15263"/>
    <cellStyle name="40% - Accent3 10 3 2 3 3 2" xfId="34656"/>
    <cellStyle name="40% - Accent3 10 3 2 3 4" xfId="23473"/>
    <cellStyle name="40% - Accent3 10 3 2 3 5" xfId="41303"/>
    <cellStyle name="40% - Accent3 10 3 2 4" xfId="5865"/>
    <cellStyle name="40% - Accent3 10 3 2 4 2" xfId="11226"/>
    <cellStyle name="40% - Accent3 10 3 2 4 2 2" xfId="30784"/>
    <cellStyle name="40% - Accent3 10 3 2 4 2 3" xfId="48570"/>
    <cellStyle name="40% - Accent3 10 3 2 4 3" xfId="17349"/>
    <cellStyle name="40% - Accent3 10 3 2 4 3 2" xfId="36708"/>
    <cellStyle name="40% - Accent3 10 3 2 4 4" xfId="25525"/>
    <cellStyle name="40% - Accent3 10 3 2 4 5" xfId="43355"/>
    <cellStyle name="40% - Accent3 10 3 2 5" xfId="7512"/>
    <cellStyle name="40% - Accent3 10 3 2 5 2" xfId="27072"/>
    <cellStyle name="40% - Accent3 10 3 2 5 3" xfId="44896"/>
    <cellStyle name="40% - Accent3 10 3 2 6" xfId="13593"/>
    <cellStyle name="40% - Accent3 10 3 2 6 2" xfId="33026"/>
    <cellStyle name="40% - Accent3 10 3 2 7" xfId="18873"/>
    <cellStyle name="40% - Accent3 10 3 2 7 2" xfId="38197"/>
    <cellStyle name="40% - Accent3 10 3 2 8" xfId="21841"/>
    <cellStyle name="40% - Accent3 10 3 2 9" xfId="20357"/>
    <cellStyle name="40% - Accent3 10 3 3" xfId="2171"/>
    <cellStyle name="40% - Accent3 10 3 3 2" xfId="4207"/>
    <cellStyle name="40% - Accent3 10 3 3 2 2" xfId="9594"/>
    <cellStyle name="40% - Accent3 10 3 3 2 2 2" xfId="29152"/>
    <cellStyle name="40% - Accent3 10 3 3 2 2 3" xfId="46968"/>
    <cellStyle name="40% - Accent3 10 3 3 2 3" xfId="15713"/>
    <cellStyle name="40% - Accent3 10 3 3 2 3 2" xfId="35106"/>
    <cellStyle name="40% - Accent3 10 3 3 2 4" xfId="23923"/>
    <cellStyle name="40% - Accent3 10 3 3 2 5" xfId="41753"/>
    <cellStyle name="40% - Accent3 10 3 3 3" xfId="7966"/>
    <cellStyle name="40% - Accent3 10 3 3 3 2" xfId="27526"/>
    <cellStyle name="40% - Accent3 10 3 3 3 3" xfId="45347"/>
    <cellStyle name="40% - Accent3 10 3 3 4" xfId="14047"/>
    <cellStyle name="40% - Accent3 10 3 3 4 2" xfId="33477"/>
    <cellStyle name="40% - Accent3 10 3 3 5" xfId="19324"/>
    <cellStyle name="40% - Accent3 10 3 3 5 2" xfId="38648"/>
    <cellStyle name="40% - Accent3 10 3 3 6" xfId="22292"/>
    <cellStyle name="40% - Accent3 10 3 3 7" xfId="20808"/>
    <cellStyle name="40% - Accent3 10 3 3 8" xfId="40132"/>
    <cellStyle name="40% - Accent3 10 3 4" xfId="3606"/>
    <cellStyle name="40% - Accent3 10 3 4 2" xfId="8993"/>
    <cellStyle name="40% - Accent3 10 3 4 2 2" xfId="28551"/>
    <cellStyle name="40% - Accent3 10 3 4 2 3" xfId="46367"/>
    <cellStyle name="40% - Accent3 10 3 4 3" xfId="15112"/>
    <cellStyle name="40% - Accent3 10 3 4 3 2" xfId="34505"/>
    <cellStyle name="40% - Accent3 10 3 4 4" xfId="23322"/>
    <cellStyle name="40% - Accent3 10 3 4 5" xfId="41152"/>
    <cellStyle name="40% - Accent3 10 3 5" xfId="3201"/>
    <cellStyle name="40% - Accent3 10 3 6" xfId="5256"/>
    <cellStyle name="40% - Accent3 10 3 6 2" xfId="10622"/>
    <cellStyle name="40% - Accent3 10 3 6 2 2" xfId="30180"/>
    <cellStyle name="40% - Accent3 10 3 6 2 3" xfId="47979"/>
    <cellStyle name="40% - Accent3 10 3 6 3" xfId="16745"/>
    <cellStyle name="40% - Accent3 10 3 6 3 2" xfId="36117"/>
    <cellStyle name="40% - Accent3 10 3 6 4" xfId="24934"/>
    <cellStyle name="40% - Accent3 10 3 6 5" xfId="42764"/>
    <cellStyle name="40% - Accent3 10 3 7" xfId="7220"/>
    <cellStyle name="40% - Accent3 10 3 7 2" xfId="26780"/>
    <cellStyle name="40% - Accent3 10 3 7 3" xfId="44605"/>
    <cellStyle name="40% - Accent3 10 3 8" xfId="12440"/>
    <cellStyle name="40% - Accent3 10 3 8 2" xfId="31997"/>
    <cellStyle name="40% - Accent3 10 3 8 3" xfId="49781"/>
    <cellStyle name="40% - Accent3 10 3 9" xfId="12796"/>
    <cellStyle name="40% - Accent3 10 3 9 2" xfId="32352"/>
    <cellStyle name="40% - Accent3 10 3 9 3" xfId="50091"/>
    <cellStyle name="40% - Accent3 10 4" xfId="1572"/>
    <cellStyle name="40% - Accent3 10 4 10" xfId="21696"/>
    <cellStyle name="40% - Accent3 10 4 11" xfId="20212"/>
    <cellStyle name="40% - Accent3 10 4 12" xfId="39536"/>
    <cellStyle name="40% - Accent3 10 4 2" xfId="2318"/>
    <cellStyle name="40% - Accent3 10 4 2 10" xfId="20954"/>
    <cellStyle name="40% - Accent3 10 4 2 11" xfId="40278"/>
    <cellStyle name="40% - Accent3 10 4 2 2" xfId="3345"/>
    <cellStyle name="40% - Accent3 10 4 2 2 2" xfId="8837"/>
    <cellStyle name="40% - Accent3 10 4 2 2 2 2" xfId="28397"/>
    <cellStyle name="40% - Accent3 10 4 2 2 2 3" xfId="46214"/>
    <cellStyle name="40% - Accent3 10 4 2 2 3" xfId="14939"/>
    <cellStyle name="40% - Accent3 10 4 2 2 3 2" xfId="34352"/>
    <cellStyle name="40% - Accent3 10 4 2 2 4" xfId="23169"/>
    <cellStyle name="40% - Accent3 10 4 2 2 5" xfId="40999"/>
    <cellStyle name="40% - Accent3 10 4 2 3" xfId="5653"/>
    <cellStyle name="40% - Accent3 10 4 2 3 2" xfId="11014"/>
    <cellStyle name="40% - Accent3 10 4 2 3 2 2" xfId="30572"/>
    <cellStyle name="40% - Accent3 10 4 2 3 2 3" xfId="48358"/>
    <cellStyle name="40% - Accent3 10 4 2 3 3" xfId="17137"/>
    <cellStyle name="40% - Accent3 10 4 2 3 3 2" xfId="36496"/>
    <cellStyle name="40% - Accent3 10 4 2 3 4" xfId="25313"/>
    <cellStyle name="40% - Accent3 10 4 2 3 5" xfId="43143"/>
    <cellStyle name="40% - Accent3 10 4 2 4" xfId="6352"/>
    <cellStyle name="40% - Accent3 10 4 2 4 2" xfId="11713"/>
    <cellStyle name="40% - Accent3 10 4 2 4 2 2" xfId="31271"/>
    <cellStyle name="40% - Accent3 10 4 2 4 2 3" xfId="49056"/>
    <cellStyle name="40% - Accent3 10 4 2 4 3" xfId="17836"/>
    <cellStyle name="40% - Accent3 10 4 2 4 3 2" xfId="37194"/>
    <cellStyle name="40% - Accent3 10 4 2 4 4" xfId="26011"/>
    <cellStyle name="40% - Accent3 10 4 2 4 5" xfId="43841"/>
    <cellStyle name="40% - Accent3 10 4 2 5" xfId="6756"/>
    <cellStyle name="40% - Accent3 10 4 2 5 2" xfId="12117"/>
    <cellStyle name="40% - Accent3 10 4 2 5 2 2" xfId="31675"/>
    <cellStyle name="40% - Accent3 10 4 2 5 2 3" xfId="49460"/>
    <cellStyle name="40% - Accent3 10 4 2 5 3" xfId="18240"/>
    <cellStyle name="40% - Accent3 10 4 2 5 3 2" xfId="37598"/>
    <cellStyle name="40% - Accent3 10 4 2 5 4" xfId="26415"/>
    <cellStyle name="40% - Accent3 10 4 2 5 5" xfId="44245"/>
    <cellStyle name="40% - Accent3 10 4 2 6" xfId="8113"/>
    <cellStyle name="40% - Accent3 10 4 2 6 2" xfId="27673"/>
    <cellStyle name="40% - Accent3 10 4 2 6 3" xfId="45493"/>
    <cellStyle name="40% - Accent3 10 4 2 7" xfId="14194"/>
    <cellStyle name="40% - Accent3 10 4 2 7 2" xfId="33623"/>
    <cellStyle name="40% - Accent3 10 4 2 8" xfId="19470"/>
    <cellStyle name="40% - Accent3 10 4 2 8 2" xfId="38794"/>
    <cellStyle name="40% - Accent3 10 4 2 9" xfId="22439"/>
    <cellStyle name="40% - Accent3 10 4 3" xfId="3011"/>
    <cellStyle name="40% - Accent3 10 4 3 2" xfId="8634"/>
    <cellStyle name="40% - Accent3 10 4 3 2 2" xfId="28194"/>
    <cellStyle name="40% - Accent3 10 4 3 2 3" xfId="46011"/>
    <cellStyle name="40% - Accent3 10 4 3 3" xfId="14725"/>
    <cellStyle name="40% - Accent3 10 4 3 3 2" xfId="34145"/>
    <cellStyle name="40% - Accent3 10 4 3 4" xfId="22962"/>
    <cellStyle name="40% - Accent3 10 4 3 5" xfId="40796"/>
    <cellStyle name="40% - Accent3 10 4 4" xfId="5029"/>
    <cellStyle name="40% - Accent3 10 4 4 2" xfId="10396"/>
    <cellStyle name="40% - Accent3 10 4 4 2 2" xfId="29954"/>
    <cellStyle name="40% - Accent3 10 4 4 2 3" xfId="47767"/>
    <cellStyle name="40% - Accent3 10 4 4 3" xfId="16519"/>
    <cellStyle name="40% - Accent3 10 4 4 3 2" xfId="35905"/>
    <cellStyle name="40% - Accent3 10 4 4 4" xfId="24722"/>
    <cellStyle name="40% - Accent3 10 4 4 5" xfId="42552"/>
    <cellStyle name="40% - Accent3 10 4 5" xfId="6149"/>
    <cellStyle name="40% - Accent3 10 4 5 2" xfId="11510"/>
    <cellStyle name="40% - Accent3 10 4 5 2 2" xfId="31068"/>
    <cellStyle name="40% - Accent3 10 4 5 2 3" xfId="48853"/>
    <cellStyle name="40% - Accent3 10 4 5 3" xfId="17633"/>
    <cellStyle name="40% - Accent3 10 4 5 3 2" xfId="36991"/>
    <cellStyle name="40% - Accent3 10 4 5 4" xfId="25808"/>
    <cellStyle name="40% - Accent3 10 4 5 5" xfId="43638"/>
    <cellStyle name="40% - Accent3 10 4 6" xfId="6553"/>
    <cellStyle name="40% - Accent3 10 4 6 2" xfId="11914"/>
    <cellStyle name="40% - Accent3 10 4 6 2 2" xfId="31472"/>
    <cellStyle name="40% - Accent3 10 4 6 2 3" xfId="49257"/>
    <cellStyle name="40% - Accent3 10 4 6 3" xfId="18037"/>
    <cellStyle name="40% - Accent3 10 4 6 3 2" xfId="37395"/>
    <cellStyle name="40% - Accent3 10 4 6 4" xfId="26212"/>
    <cellStyle name="40% - Accent3 10 4 6 5" xfId="44042"/>
    <cellStyle name="40% - Accent3 10 4 7" xfId="7367"/>
    <cellStyle name="40% - Accent3 10 4 7 2" xfId="26927"/>
    <cellStyle name="40% - Accent3 10 4 7 3" xfId="44751"/>
    <cellStyle name="40% - Accent3 10 4 8" xfId="13448"/>
    <cellStyle name="40% - Accent3 10 4 8 2" xfId="32881"/>
    <cellStyle name="40% - Accent3 10 4 9" xfId="18728"/>
    <cellStyle name="40% - Accent3 10 4 9 2" xfId="38052"/>
    <cellStyle name="40% - Accent3 10 5" xfId="1879"/>
    <cellStyle name="40% - Accent3 10 5 10" xfId="39842"/>
    <cellStyle name="40% - Accent3 10 5 2" xfId="2625"/>
    <cellStyle name="40% - Accent3 10 5 2 2" xfId="4647"/>
    <cellStyle name="40% - Accent3 10 5 2 2 2" xfId="10034"/>
    <cellStyle name="40% - Accent3 10 5 2 2 2 2" xfId="29592"/>
    <cellStyle name="40% - Accent3 10 5 2 2 2 3" xfId="47406"/>
    <cellStyle name="40% - Accent3 10 5 2 2 3" xfId="16153"/>
    <cellStyle name="40% - Accent3 10 5 2 2 3 2" xfId="35544"/>
    <cellStyle name="40% - Accent3 10 5 2 2 4" xfId="24361"/>
    <cellStyle name="40% - Accent3 10 5 2 2 5" xfId="42191"/>
    <cellStyle name="40% - Accent3 10 5 2 3" xfId="8420"/>
    <cellStyle name="40% - Accent3 10 5 2 3 2" xfId="27980"/>
    <cellStyle name="40% - Accent3 10 5 2 3 3" xfId="45799"/>
    <cellStyle name="40% - Accent3 10 5 2 4" xfId="14501"/>
    <cellStyle name="40% - Accent3 10 5 2 4 2" xfId="33929"/>
    <cellStyle name="40% - Accent3 10 5 2 5" xfId="19776"/>
    <cellStyle name="40% - Accent3 10 5 2 5 2" xfId="39100"/>
    <cellStyle name="40% - Accent3 10 5 2 6" xfId="22746"/>
    <cellStyle name="40% - Accent3 10 5 2 7" xfId="21260"/>
    <cellStyle name="40% - Accent3 10 5 2 8" xfId="40584"/>
    <cellStyle name="40% - Accent3 10 5 3" xfId="3917"/>
    <cellStyle name="40% - Accent3 10 5 3 2" xfId="9304"/>
    <cellStyle name="40% - Accent3 10 5 3 2 2" xfId="28862"/>
    <cellStyle name="40% - Accent3 10 5 3 2 3" xfId="46678"/>
    <cellStyle name="40% - Accent3 10 5 3 3" xfId="15423"/>
    <cellStyle name="40% - Accent3 10 5 3 3 2" xfId="34816"/>
    <cellStyle name="40% - Accent3 10 5 3 4" xfId="23633"/>
    <cellStyle name="40% - Accent3 10 5 3 5" xfId="41463"/>
    <cellStyle name="40% - Accent3 10 5 4" xfId="5463"/>
    <cellStyle name="40% - Accent3 10 5 4 2" xfId="10824"/>
    <cellStyle name="40% - Accent3 10 5 4 2 2" xfId="30382"/>
    <cellStyle name="40% - Accent3 10 5 4 2 3" xfId="48168"/>
    <cellStyle name="40% - Accent3 10 5 4 3" xfId="16947"/>
    <cellStyle name="40% - Accent3 10 5 4 3 2" xfId="36306"/>
    <cellStyle name="40% - Accent3 10 5 4 4" xfId="25123"/>
    <cellStyle name="40% - Accent3 10 5 4 5" xfId="42953"/>
    <cellStyle name="40% - Accent3 10 5 5" xfId="7674"/>
    <cellStyle name="40% - Accent3 10 5 5 2" xfId="27234"/>
    <cellStyle name="40% - Accent3 10 5 5 3" xfId="45057"/>
    <cellStyle name="40% - Accent3 10 5 6" xfId="13755"/>
    <cellStyle name="40% - Accent3 10 5 6 2" xfId="33187"/>
    <cellStyle name="40% - Accent3 10 5 7" xfId="19034"/>
    <cellStyle name="40% - Accent3 10 5 7 2" xfId="38358"/>
    <cellStyle name="40% - Accent3 10 5 8" xfId="22002"/>
    <cellStyle name="40% - Accent3 10 5 9" xfId="20518"/>
    <cellStyle name="40% - Accent3 10 6" xfId="2026"/>
    <cellStyle name="40% - Accent3 10 6 2" xfId="4062"/>
    <cellStyle name="40% - Accent3 10 6 2 2" xfId="9449"/>
    <cellStyle name="40% - Accent3 10 6 2 2 2" xfId="29007"/>
    <cellStyle name="40% - Accent3 10 6 2 2 3" xfId="46823"/>
    <cellStyle name="40% - Accent3 10 6 2 3" xfId="15568"/>
    <cellStyle name="40% - Accent3 10 6 2 3 2" xfId="34961"/>
    <cellStyle name="40% - Accent3 10 6 2 4" xfId="23778"/>
    <cellStyle name="40% - Accent3 10 6 2 5" xfId="41608"/>
    <cellStyle name="40% - Accent3 10 6 3" xfId="7821"/>
    <cellStyle name="40% - Accent3 10 6 3 2" xfId="27381"/>
    <cellStyle name="40% - Accent3 10 6 3 3" xfId="45202"/>
    <cellStyle name="40% - Accent3 10 6 4" xfId="13902"/>
    <cellStyle name="40% - Accent3 10 6 4 2" xfId="33332"/>
    <cellStyle name="40% - Accent3 10 6 5" xfId="19179"/>
    <cellStyle name="40% - Accent3 10 6 5 2" xfId="38503"/>
    <cellStyle name="40% - Accent3 10 6 6" xfId="22147"/>
    <cellStyle name="40% - Accent3 10 6 7" xfId="20663"/>
    <cellStyle name="40% - Accent3 10 6 8" xfId="39987"/>
    <cellStyle name="40% - Accent3 10 7" xfId="2860"/>
    <cellStyle name="40% - Accent3 10 8" xfId="4820"/>
    <cellStyle name="40% - Accent3 10 8 2" xfId="10204"/>
    <cellStyle name="40% - Accent3 10 8 2 2" xfId="29762"/>
    <cellStyle name="40% - Accent3 10 8 2 3" xfId="47576"/>
    <cellStyle name="40% - Accent3 10 8 3" xfId="16326"/>
    <cellStyle name="40% - Accent3 10 8 3 2" xfId="35714"/>
    <cellStyle name="40% - Accent3 10 8 4" xfId="24531"/>
    <cellStyle name="40% - Accent3 10 8 5" xfId="42361"/>
    <cellStyle name="40% - Accent3 10 9" xfId="7074"/>
    <cellStyle name="40% - Accent3 10 9 2" xfId="26635"/>
    <cellStyle name="40% - Accent3 10 9 3" xfId="44460"/>
    <cellStyle name="40% - Accent3 11" xfId="1142"/>
    <cellStyle name="40% - Accent3 11 10" xfId="6571"/>
    <cellStyle name="40% - Accent3 11 10 2" xfId="11932"/>
    <cellStyle name="40% - Accent3 11 10 2 2" xfId="31490"/>
    <cellStyle name="40% - Accent3 11 10 2 3" xfId="49275"/>
    <cellStyle name="40% - Accent3 11 10 3" xfId="18055"/>
    <cellStyle name="40% - Accent3 11 10 3 2" xfId="37413"/>
    <cellStyle name="40% - Accent3 11 10 4" xfId="26230"/>
    <cellStyle name="40% - Accent3 11 10 5" xfId="44060"/>
    <cellStyle name="40% - Accent3 11 11" xfId="7093"/>
    <cellStyle name="40% - Accent3 11 11 2" xfId="26653"/>
    <cellStyle name="40% - Accent3 11 11 3" xfId="44478"/>
    <cellStyle name="40% - Accent3 11 12" xfId="12300"/>
    <cellStyle name="40% - Accent3 11 12 2" xfId="31858"/>
    <cellStyle name="40% - Accent3 11 12 3" xfId="49643"/>
    <cellStyle name="40% - Accent3 11 13" xfId="12653"/>
    <cellStyle name="40% - Accent3 11 13 2" xfId="32210"/>
    <cellStyle name="40% - Accent3 11 13 3" xfId="49953"/>
    <cellStyle name="40% - Accent3 11 14" xfId="13104"/>
    <cellStyle name="40% - Accent3 11 14 2" xfId="32606"/>
    <cellStyle name="40% - Accent3 11 15" xfId="18421"/>
    <cellStyle name="40% - Accent3 11 15 2" xfId="37779"/>
    <cellStyle name="40% - Accent3 11 16" xfId="21423"/>
    <cellStyle name="40% - Accent3 11 17" xfId="19939"/>
    <cellStyle name="40% - Accent3 11 18" xfId="39263"/>
    <cellStyle name="40% - Accent3 11 2" xfId="1246"/>
    <cellStyle name="40% - Accent3 11 2 10" xfId="7151"/>
    <cellStyle name="40% - Accent3 11 2 10 2" xfId="26711"/>
    <cellStyle name="40% - Accent3 11 2 10 3" xfId="44536"/>
    <cellStyle name="40% - Accent3 11 2 11" xfId="12359"/>
    <cellStyle name="40% - Accent3 11 2 11 2" xfId="31917"/>
    <cellStyle name="40% - Accent3 11 2 11 3" xfId="49701"/>
    <cellStyle name="40% - Accent3 11 2 12" xfId="12714"/>
    <cellStyle name="40% - Accent3 11 2 12 2" xfId="32270"/>
    <cellStyle name="40% - Accent3 11 2 12 3" xfId="50011"/>
    <cellStyle name="40% - Accent3 11 2 13" xfId="13167"/>
    <cellStyle name="40% - Accent3 11 2 13 2" xfId="32666"/>
    <cellStyle name="40% - Accent3 11 2 14" xfId="18479"/>
    <cellStyle name="40% - Accent3 11 2 14 2" xfId="37837"/>
    <cellStyle name="40% - Accent3 11 2 15" xfId="21481"/>
    <cellStyle name="40% - Accent3 11 2 16" xfId="19997"/>
    <cellStyle name="40% - Accent3 11 2 17" xfId="39321"/>
    <cellStyle name="40% - Accent3 11 2 2" xfId="1501"/>
    <cellStyle name="40% - Accent3 11 2 2 10" xfId="12872"/>
    <cellStyle name="40% - Accent3 11 2 2 10 2" xfId="32428"/>
    <cellStyle name="40% - Accent3 11 2 2 10 3" xfId="50167"/>
    <cellStyle name="40% - Accent3 11 2 2 11" xfId="13378"/>
    <cellStyle name="40% - Accent3 11 2 2 11 2" xfId="32811"/>
    <cellStyle name="40% - Accent3 11 2 2 12" xfId="18658"/>
    <cellStyle name="40% - Accent3 11 2 2 12 2" xfId="37982"/>
    <cellStyle name="40% - Accent3 11 2 2 13" xfId="21626"/>
    <cellStyle name="40% - Accent3 11 2 2 14" xfId="20142"/>
    <cellStyle name="40% - Accent3 11 2 2 15" xfId="39466"/>
    <cellStyle name="40% - Accent3 11 2 2 2" xfId="1794"/>
    <cellStyle name="40% - Accent3 11 2 2 2 10" xfId="39757"/>
    <cellStyle name="40% - Accent3 11 2 2 2 2" xfId="2540"/>
    <cellStyle name="40% - Accent3 11 2 2 2 2 2" xfId="4563"/>
    <cellStyle name="40% - Accent3 11 2 2 2 2 2 2" xfId="9950"/>
    <cellStyle name="40% - Accent3 11 2 2 2 2 2 2 2" xfId="29508"/>
    <cellStyle name="40% - Accent3 11 2 2 2 2 2 2 3" xfId="47322"/>
    <cellStyle name="40% - Accent3 11 2 2 2 2 2 3" xfId="16069"/>
    <cellStyle name="40% - Accent3 11 2 2 2 2 2 3 2" xfId="35460"/>
    <cellStyle name="40% - Accent3 11 2 2 2 2 2 4" xfId="24277"/>
    <cellStyle name="40% - Accent3 11 2 2 2 2 2 5" xfId="42107"/>
    <cellStyle name="40% - Accent3 11 2 2 2 2 3" xfId="8335"/>
    <cellStyle name="40% - Accent3 11 2 2 2 2 3 2" xfId="27895"/>
    <cellStyle name="40% - Accent3 11 2 2 2 2 3 3" xfId="45714"/>
    <cellStyle name="40% - Accent3 11 2 2 2 2 4" xfId="14416"/>
    <cellStyle name="40% - Accent3 11 2 2 2 2 4 2" xfId="33844"/>
    <cellStyle name="40% - Accent3 11 2 2 2 2 5" xfId="19691"/>
    <cellStyle name="40% - Accent3 11 2 2 2 2 5 2" xfId="39015"/>
    <cellStyle name="40% - Accent3 11 2 2 2 2 6" xfId="22661"/>
    <cellStyle name="40% - Accent3 11 2 2 2 2 7" xfId="21175"/>
    <cellStyle name="40% - Accent3 11 2 2 2 2 8" xfId="40499"/>
    <cellStyle name="40% - Accent3 11 2 2 2 3" xfId="3833"/>
    <cellStyle name="40% - Accent3 11 2 2 2 3 2" xfId="9220"/>
    <cellStyle name="40% - Accent3 11 2 2 2 3 2 2" xfId="28778"/>
    <cellStyle name="40% - Accent3 11 2 2 2 3 2 3" xfId="46594"/>
    <cellStyle name="40% - Accent3 11 2 2 2 3 3" xfId="15339"/>
    <cellStyle name="40% - Accent3 11 2 2 2 3 3 2" xfId="34732"/>
    <cellStyle name="40% - Accent3 11 2 2 2 3 4" xfId="23549"/>
    <cellStyle name="40% - Accent3 11 2 2 2 3 5" xfId="41379"/>
    <cellStyle name="40% - Accent3 11 2 2 2 4" xfId="5941"/>
    <cellStyle name="40% - Accent3 11 2 2 2 4 2" xfId="11302"/>
    <cellStyle name="40% - Accent3 11 2 2 2 4 2 2" xfId="30860"/>
    <cellStyle name="40% - Accent3 11 2 2 2 4 2 3" xfId="48646"/>
    <cellStyle name="40% - Accent3 11 2 2 2 4 3" xfId="17425"/>
    <cellStyle name="40% - Accent3 11 2 2 2 4 3 2" xfId="36784"/>
    <cellStyle name="40% - Accent3 11 2 2 2 4 4" xfId="25601"/>
    <cellStyle name="40% - Accent3 11 2 2 2 4 5" xfId="43431"/>
    <cellStyle name="40% - Accent3 11 2 2 2 5" xfId="7589"/>
    <cellStyle name="40% - Accent3 11 2 2 2 5 2" xfId="27149"/>
    <cellStyle name="40% - Accent3 11 2 2 2 5 3" xfId="44972"/>
    <cellStyle name="40% - Accent3 11 2 2 2 6" xfId="13670"/>
    <cellStyle name="40% - Accent3 11 2 2 2 6 2" xfId="33102"/>
    <cellStyle name="40% - Accent3 11 2 2 2 7" xfId="18949"/>
    <cellStyle name="40% - Accent3 11 2 2 2 7 2" xfId="38273"/>
    <cellStyle name="40% - Accent3 11 2 2 2 8" xfId="21917"/>
    <cellStyle name="40% - Accent3 11 2 2 2 9" xfId="20433"/>
    <cellStyle name="40% - Accent3 11 2 2 3" xfId="2248"/>
    <cellStyle name="40% - Accent3 11 2 2 3 2" xfId="4284"/>
    <cellStyle name="40% - Accent3 11 2 2 3 2 2" xfId="9671"/>
    <cellStyle name="40% - Accent3 11 2 2 3 2 2 2" xfId="29229"/>
    <cellStyle name="40% - Accent3 11 2 2 3 2 2 3" xfId="47044"/>
    <cellStyle name="40% - Accent3 11 2 2 3 2 3" xfId="15790"/>
    <cellStyle name="40% - Accent3 11 2 2 3 2 3 2" xfId="35182"/>
    <cellStyle name="40% - Accent3 11 2 2 3 2 4" xfId="23999"/>
    <cellStyle name="40% - Accent3 11 2 2 3 2 5" xfId="41829"/>
    <cellStyle name="40% - Accent3 11 2 2 3 3" xfId="8043"/>
    <cellStyle name="40% - Accent3 11 2 2 3 3 2" xfId="27603"/>
    <cellStyle name="40% - Accent3 11 2 2 3 3 3" xfId="45423"/>
    <cellStyle name="40% - Accent3 11 2 2 3 4" xfId="14124"/>
    <cellStyle name="40% - Accent3 11 2 2 3 4 2" xfId="33553"/>
    <cellStyle name="40% - Accent3 11 2 2 3 5" xfId="19400"/>
    <cellStyle name="40% - Accent3 11 2 2 3 5 2" xfId="38724"/>
    <cellStyle name="40% - Accent3 11 2 2 3 6" xfId="22369"/>
    <cellStyle name="40% - Accent3 11 2 2 3 7" xfId="20884"/>
    <cellStyle name="40% - Accent3 11 2 2 3 8" xfId="40208"/>
    <cellStyle name="40% - Accent3 11 2 2 4" xfId="3421"/>
    <cellStyle name="40% - Accent3 11 2 2 4 2" xfId="8913"/>
    <cellStyle name="40% - Accent3 11 2 2 4 2 2" xfId="28473"/>
    <cellStyle name="40% - Accent3 11 2 2 4 2 3" xfId="46290"/>
    <cellStyle name="40% - Accent3 11 2 2 4 3" xfId="15015"/>
    <cellStyle name="40% - Accent3 11 2 2 4 3 2" xfId="34428"/>
    <cellStyle name="40% - Accent3 11 2 2 4 4" xfId="23245"/>
    <cellStyle name="40% - Accent3 11 2 2 4 5" xfId="41075"/>
    <cellStyle name="40% - Accent3 11 2 2 5" xfId="5332"/>
    <cellStyle name="40% - Accent3 11 2 2 5 2" xfId="10698"/>
    <cellStyle name="40% - Accent3 11 2 2 5 2 2" xfId="30256"/>
    <cellStyle name="40% - Accent3 11 2 2 5 2 3" xfId="48055"/>
    <cellStyle name="40% - Accent3 11 2 2 5 3" xfId="16821"/>
    <cellStyle name="40% - Accent3 11 2 2 5 3 2" xfId="36193"/>
    <cellStyle name="40% - Accent3 11 2 2 5 4" xfId="25010"/>
    <cellStyle name="40% - Accent3 11 2 2 5 5" xfId="42840"/>
    <cellStyle name="40% - Accent3 11 2 2 6" xfId="6428"/>
    <cellStyle name="40% - Accent3 11 2 2 6 2" xfId="11789"/>
    <cellStyle name="40% - Accent3 11 2 2 6 2 2" xfId="31347"/>
    <cellStyle name="40% - Accent3 11 2 2 6 2 3" xfId="49132"/>
    <cellStyle name="40% - Accent3 11 2 2 6 3" xfId="17912"/>
    <cellStyle name="40% - Accent3 11 2 2 6 3 2" xfId="37270"/>
    <cellStyle name="40% - Accent3 11 2 2 6 4" xfId="26087"/>
    <cellStyle name="40% - Accent3 11 2 2 6 5" xfId="43917"/>
    <cellStyle name="40% - Accent3 11 2 2 7" xfId="6832"/>
    <cellStyle name="40% - Accent3 11 2 2 7 2" xfId="12193"/>
    <cellStyle name="40% - Accent3 11 2 2 7 2 2" xfId="31751"/>
    <cellStyle name="40% - Accent3 11 2 2 7 2 3" xfId="49536"/>
    <cellStyle name="40% - Accent3 11 2 2 7 3" xfId="18316"/>
    <cellStyle name="40% - Accent3 11 2 2 7 3 2" xfId="37674"/>
    <cellStyle name="40% - Accent3 11 2 2 7 4" xfId="26491"/>
    <cellStyle name="40% - Accent3 11 2 2 7 5" xfId="44321"/>
    <cellStyle name="40% - Accent3 11 2 2 8" xfId="7297"/>
    <cellStyle name="40% - Accent3 11 2 2 8 2" xfId="26857"/>
    <cellStyle name="40% - Accent3 11 2 2 8 3" xfId="44681"/>
    <cellStyle name="40% - Accent3 11 2 2 9" xfId="12516"/>
    <cellStyle name="40% - Accent3 11 2 2 9 2" xfId="32073"/>
    <cellStyle name="40% - Accent3 11 2 2 9 3" xfId="49857"/>
    <cellStyle name="40% - Accent3 11 2 3" xfId="1648"/>
    <cellStyle name="40% - Accent3 11 2 3 10" xfId="39612"/>
    <cellStyle name="40% - Accent3 11 2 3 2" xfId="2394"/>
    <cellStyle name="40% - Accent3 11 2 3 2 2" xfId="4417"/>
    <cellStyle name="40% - Accent3 11 2 3 2 2 2" xfId="9804"/>
    <cellStyle name="40% - Accent3 11 2 3 2 2 2 2" xfId="29362"/>
    <cellStyle name="40% - Accent3 11 2 3 2 2 2 3" xfId="47177"/>
    <cellStyle name="40% - Accent3 11 2 3 2 2 3" xfId="15923"/>
    <cellStyle name="40% - Accent3 11 2 3 2 2 3 2" xfId="35315"/>
    <cellStyle name="40% - Accent3 11 2 3 2 2 4" xfId="24132"/>
    <cellStyle name="40% - Accent3 11 2 3 2 2 5" xfId="41962"/>
    <cellStyle name="40% - Accent3 11 2 3 2 3" xfId="5729"/>
    <cellStyle name="40% - Accent3 11 2 3 2 3 2" xfId="11090"/>
    <cellStyle name="40% - Accent3 11 2 3 2 3 2 2" xfId="30648"/>
    <cellStyle name="40% - Accent3 11 2 3 2 3 2 3" xfId="48434"/>
    <cellStyle name="40% - Accent3 11 2 3 2 3 3" xfId="17213"/>
    <cellStyle name="40% - Accent3 11 2 3 2 3 3 2" xfId="36572"/>
    <cellStyle name="40% - Accent3 11 2 3 2 3 4" xfId="25389"/>
    <cellStyle name="40% - Accent3 11 2 3 2 3 5" xfId="43219"/>
    <cellStyle name="40% - Accent3 11 2 3 2 4" xfId="8189"/>
    <cellStyle name="40% - Accent3 11 2 3 2 4 2" xfId="27749"/>
    <cellStyle name="40% - Accent3 11 2 3 2 4 3" xfId="45569"/>
    <cellStyle name="40% - Accent3 11 2 3 2 5" xfId="14270"/>
    <cellStyle name="40% - Accent3 11 2 3 2 5 2" xfId="33699"/>
    <cellStyle name="40% - Accent3 11 2 3 2 6" xfId="19546"/>
    <cellStyle name="40% - Accent3 11 2 3 2 6 2" xfId="38870"/>
    <cellStyle name="40% - Accent3 11 2 3 2 7" xfId="22515"/>
    <cellStyle name="40% - Accent3 11 2 3 2 8" xfId="21030"/>
    <cellStyle name="40% - Accent3 11 2 3 2 9" xfId="40354"/>
    <cellStyle name="40% - Accent3 11 2 3 3" xfId="3690"/>
    <cellStyle name="40% - Accent3 11 2 3 3 2" xfId="9077"/>
    <cellStyle name="40% - Accent3 11 2 3 3 2 2" xfId="28635"/>
    <cellStyle name="40% - Accent3 11 2 3 3 2 3" xfId="46451"/>
    <cellStyle name="40% - Accent3 11 2 3 3 3" xfId="15196"/>
    <cellStyle name="40% - Accent3 11 2 3 3 3 2" xfId="34589"/>
    <cellStyle name="40% - Accent3 11 2 3 3 4" xfId="23406"/>
    <cellStyle name="40% - Accent3 11 2 3 3 5" xfId="41236"/>
    <cellStyle name="40% - Accent3 11 2 3 4" xfId="5105"/>
    <cellStyle name="40% - Accent3 11 2 3 4 2" xfId="10472"/>
    <cellStyle name="40% - Accent3 11 2 3 4 2 2" xfId="30030"/>
    <cellStyle name="40% - Accent3 11 2 3 4 2 3" xfId="47843"/>
    <cellStyle name="40% - Accent3 11 2 3 4 3" xfId="16595"/>
    <cellStyle name="40% - Accent3 11 2 3 4 3 2" xfId="35981"/>
    <cellStyle name="40% - Accent3 11 2 3 4 4" xfId="24798"/>
    <cellStyle name="40% - Accent3 11 2 3 4 5" xfId="42628"/>
    <cellStyle name="40% - Accent3 11 2 3 5" xfId="7443"/>
    <cellStyle name="40% - Accent3 11 2 3 5 2" xfId="27003"/>
    <cellStyle name="40% - Accent3 11 2 3 5 3" xfId="44827"/>
    <cellStyle name="40% - Accent3 11 2 3 6" xfId="13524"/>
    <cellStyle name="40% - Accent3 11 2 3 6 2" xfId="32957"/>
    <cellStyle name="40% - Accent3 11 2 3 7" xfId="18804"/>
    <cellStyle name="40% - Accent3 11 2 3 7 2" xfId="38128"/>
    <cellStyle name="40% - Accent3 11 2 3 8" xfId="21772"/>
    <cellStyle name="40% - Accent3 11 2 3 9" xfId="20288"/>
    <cellStyle name="40% - Accent3 11 2 4" xfId="1956"/>
    <cellStyle name="40% - Accent3 11 2 4 10" xfId="39918"/>
    <cellStyle name="40% - Accent3 11 2 4 2" xfId="2701"/>
    <cellStyle name="40% - Accent3 11 2 4 2 2" xfId="4723"/>
    <cellStyle name="40% - Accent3 11 2 4 2 2 2" xfId="10110"/>
    <cellStyle name="40% - Accent3 11 2 4 2 2 2 2" xfId="29668"/>
    <cellStyle name="40% - Accent3 11 2 4 2 2 2 3" xfId="47482"/>
    <cellStyle name="40% - Accent3 11 2 4 2 2 3" xfId="16229"/>
    <cellStyle name="40% - Accent3 11 2 4 2 2 3 2" xfId="35620"/>
    <cellStyle name="40% - Accent3 11 2 4 2 2 4" xfId="24437"/>
    <cellStyle name="40% - Accent3 11 2 4 2 2 5" xfId="42267"/>
    <cellStyle name="40% - Accent3 11 2 4 2 3" xfId="8496"/>
    <cellStyle name="40% - Accent3 11 2 4 2 3 2" xfId="28056"/>
    <cellStyle name="40% - Accent3 11 2 4 2 3 3" xfId="45875"/>
    <cellStyle name="40% - Accent3 11 2 4 2 4" xfId="14577"/>
    <cellStyle name="40% - Accent3 11 2 4 2 4 2" xfId="34005"/>
    <cellStyle name="40% - Accent3 11 2 4 2 5" xfId="19852"/>
    <cellStyle name="40% - Accent3 11 2 4 2 5 2" xfId="39176"/>
    <cellStyle name="40% - Accent3 11 2 4 2 6" xfId="22822"/>
    <cellStyle name="40% - Accent3 11 2 4 2 7" xfId="21336"/>
    <cellStyle name="40% - Accent3 11 2 4 2 8" xfId="40660"/>
    <cellStyle name="40% - Accent3 11 2 4 3" xfId="3993"/>
    <cellStyle name="40% - Accent3 11 2 4 3 2" xfId="9380"/>
    <cellStyle name="40% - Accent3 11 2 4 3 2 2" xfId="28938"/>
    <cellStyle name="40% - Accent3 11 2 4 3 2 3" xfId="46754"/>
    <cellStyle name="40% - Accent3 11 2 4 3 3" xfId="15499"/>
    <cellStyle name="40% - Accent3 11 2 4 3 3 2" xfId="34892"/>
    <cellStyle name="40% - Accent3 11 2 4 3 4" xfId="23709"/>
    <cellStyle name="40% - Accent3 11 2 4 3 5" xfId="41539"/>
    <cellStyle name="40% - Accent3 11 2 4 4" xfId="5539"/>
    <cellStyle name="40% - Accent3 11 2 4 4 2" xfId="10900"/>
    <cellStyle name="40% - Accent3 11 2 4 4 2 2" xfId="30458"/>
    <cellStyle name="40% - Accent3 11 2 4 4 2 3" xfId="48244"/>
    <cellStyle name="40% - Accent3 11 2 4 4 3" xfId="17023"/>
    <cellStyle name="40% - Accent3 11 2 4 4 3 2" xfId="36382"/>
    <cellStyle name="40% - Accent3 11 2 4 4 4" xfId="25199"/>
    <cellStyle name="40% - Accent3 11 2 4 4 5" xfId="43029"/>
    <cellStyle name="40% - Accent3 11 2 4 5" xfId="7751"/>
    <cellStyle name="40% - Accent3 11 2 4 5 2" xfId="27311"/>
    <cellStyle name="40% - Accent3 11 2 4 5 3" xfId="45133"/>
    <cellStyle name="40% - Accent3 11 2 4 6" xfId="13832"/>
    <cellStyle name="40% - Accent3 11 2 4 6 2" xfId="33263"/>
    <cellStyle name="40% - Accent3 11 2 4 7" xfId="19110"/>
    <cellStyle name="40% - Accent3 11 2 4 7 2" xfId="38434"/>
    <cellStyle name="40% - Accent3 11 2 4 8" xfId="22078"/>
    <cellStyle name="40% - Accent3 11 2 4 9" xfId="20594"/>
    <cellStyle name="40% - Accent3 11 2 5" xfId="2102"/>
    <cellStyle name="40% - Accent3 11 2 5 2" xfId="4138"/>
    <cellStyle name="40% - Accent3 11 2 5 2 2" xfId="9525"/>
    <cellStyle name="40% - Accent3 11 2 5 2 2 2" xfId="29083"/>
    <cellStyle name="40% - Accent3 11 2 5 2 2 3" xfId="46899"/>
    <cellStyle name="40% - Accent3 11 2 5 2 3" xfId="15644"/>
    <cellStyle name="40% - Accent3 11 2 5 2 3 2" xfId="35037"/>
    <cellStyle name="40% - Accent3 11 2 5 2 4" xfId="23854"/>
    <cellStyle name="40% - Accent3 11 2 5 2 5" xfId="41684"/>
    <cellStyle name="40% - Accent3 11 2 5 3" xfId="7897"/>
    <cellStyle name="40% - Accent3 11 2 5 3 2" xfId="27457"/>
    <cellStyle name="40% - Accent3 11 2 5 3 3" xfId="45278"/>
    <cellStyle name="40% - Accent3 11 2 5 4" xfId="13978"/>
    <cellStyle name="40% - Accent3 11 2 5 4 2" xfId="33408"/>
    <cellStyle name="40% - Accent3 11 2 5 5" xfId="19255"/>
    <cellStyle name="40% - Accent3 11 2 5 5 2" xfId="38579"/>
    <cellStyle name="40% - Accent3 11 2 5 6" xfId="22223"/>
    <cellStyle name="40% - Accent3 11 2 5 7" xfId="20739"/>
    <cellStyle name="40% - Accent3 11 2 5 8" xfId="40063"/>
    <cellStyle name="40% - Accent3 11 2 6" xfId="3130"/>
    <cellStyle name="40% - Accent3 11 2 6 2" xfId="8710"/>
    <cellStyle name="40% - Accent3 11 2 6 2 2" xfId="28270"/>
    <cellStyle name="40% - Accent3 11 2 6 2 3" xfId="46087"/>
    <cellStyle name="40% - Accent3 11 2 6 3" xfId="14801"/>
    <cellStyle name="40% - Accent3 11 2 6 3 2" xfId="34221"/>
    <cellStyle name="40% - Accent3 11 2 6 4" xfId="23038"/>
    <cellStyle name="40% - Accent3 11 2 6 5" xfId="40872"/>
    <cellStyle name="40% - Accent3 11 2 7" xfId="4898"/>
    <cellStyle name="40% - Accent3 11 2 7 2" xfId="10282"/>
    <cellStyle name="40% - Accent3 11 2 7 2 2" xfId="29840"/>
    <cellStyle name="40% - Accent3 11 2 7 2 3" xfId="47653"/>
    <cellStyle name="40% - Accent3 11 2 7 3" xfId="16404"/>
    <cellStyle name="40% - Accent3 11 2 7 3 2" xfId="35791"/>
    <cellStyle name="40% - Accent3 11 2 7 4" xfId="24608"/>
    <cellStyle name="40% - Accent3 11 2 7 5" xfId="42438"/>
    <cellStyle name="40% - Accent3 11 2 8" xfId="6225"/>
    <cellStyle name="40% - Accent3 11 2 8 2" xfId="11586"/>
    <cellStyle name="40% - Accent3 11 2 8 2 2" xfId="31144"/>
    <cellStyle name="40% - Accent3 11 2 8 2 3" xfId="48929"/>
    <cellStyle name="40% - Accent3 11 2 8 3" xfId="17709"/>
    <cellStyle name="40% - Accent3 11 2 8 3 2" xfId="37067"/>
    <cellStyle name="40% - Accent3 11 2 8 4" xfId="25884"/>
    <cellStyle name="40% - Accent3 11 2 8 5" xfId="43714"/>
    <cellStyle name="40% - Accent3 11 2 9" xfId="6629"/>
    <cellStyle name="40% - Accent3 11 2 9 2" xfId="11990"/>
    <cellStyle name="40% - Accent3 11 2 9 2 2" xfId="31548"/>
    <cellStyle name="40% - Accent3 11 2 9 2 3" xfId="49333"/>
    <cellStyle name="40% - Accent3 11 2 9 3" xfId="18113"/>
    <cellStyle name="40% - Accent3 11 2 9 3 2" xfId="37471"/>
    <cellStyle name="40% - Accent3 11 2 9 4" xfId="26288"/>
    <cellStyle name="40% - Accent3 11 2 9 5" xfId="44118"/>
    <cellStyle name="40% - Accent3 11 3" xfId="1437"/>
    <cellStyle name="40% - Accent3 11 3 10" xfId="12814"/>
    <cellStyle name="40% - Accent3 11 3 10 2" xfId="32370"/>
    <cellStyle name="40% - Accent3 11 3 10 3" xfId="50109"/>
    <cellStyle name="40% - Accent3 11 3 11" xfId="13316"/>
    <cellStyle name="40% - Accent3 11 3 11 2" xfId="32753"/>
    <cellStyle name="40% - Accent3 11 3 12" xfId="18598"/>
    <cellStyle name="40% - Accent3 11 3 12 2" xfId="37924"/>
    <cellStyle name="40% - Accent3 11 3 13" xfId="21568"/>
    <cellStyle name="40% - Accent3 11 3 14" xfId="20084"/>
    <cellStyle name="40% - Accent3 11 3 15" xfId="39408"/>
    <cellStyle name="40% - Accent3 11 3 2" xfId="1735"/>
    <cellStyle name="40% - Accent3 11 3 2 10" xfId="39699"/>
    <cellStyle name="40% - Accent3 11 3 2 2" xfId="2481"/>
    <cellStyle name="40% - Accent3 11 3 2 2 2" xfId="4504"/>
    <cellStyle name="40% - Accent3 11 3 2 2 2 2" xfId="9891"/>
    <cellStyle name="40% - Accent3 11 3 2 2 2 2 2" xfId="29449"/>
    <cellStyle name="40% - Accent3 11 3 2 2 2 2 3" xfId="47264"/>
    <cellStyle name="40% - Accent3 11 3 2 2 2 3" xfId="16010"/>
    <cellStyle name="40% - Accent3 11 3 2 2 2 3 2" xfId="35402"/>
    <cellStyle name="40% - Accent3 11 3 2 2 2 4" xfId="24219"/>
    <cellStyle name="40% - Accent3 11 3 2 2 2 5" xfId="42049"/>
    <cellStyle name="40% - Accent3 11 3 2 2 3" xfId="8276"/>
    <cellStyle name="40% - Accent3 11 3 2 2 3 2" xfId="27836"/>
    <cellStyle name="40% - Accent3 11 3 2 2 3 3" xfId="45656"/>
    <cellStyle name="40% - Accent3 11 3 2 2 4" xfId="14357"/>
    <cellStyle name="40% - Accent3 11 3 2 2 4 2" xfId="33786"/>
    <cellStyle name="40% - Accent3 11 3 2 2 5" xfId="19633"/>
    <cellStyle name="40% - Accent3 11 3 2 2 5 2" xfId="38957"/>
    <cellStyle name="40% - Accent3 11 3 2 2 6" xfId="22602"/>
    <cellStyle name="40% - Accent3 11 3 2 2 7" xfId="21117"/>
    <cellStyle name="40% - Accent3 11 3 2 2 8" xfId="40441"/>
    <cellStyle name="40% - Accent3 11 3 2 3" xfId="3775"/>
    <cellStyle name="40% - Accent3 11 3 2 3 2" xfId="9162"/>
    <cellStyle name="40% - Accent3 11 3 2 3 2 2" xfId="28720"/>
    <cellStyle name="40% - Accent3 11 3 2 3 2 3" xfId="46536"/>
    <cellStyle name="40% - Accent3 11 3 2 3 3" xfId="15281"/>
    <cellStyle name="40% - Accent3 11 3 2 3 3 2" xfId="34674"/>
    <cellStyle name="40% - Accent3 11 3 2 3 4" xfId="23491"/>
    <cellStyle name="40% - Accent3 11 3 2 3 5" xfId="41321"/>
    <cellStyle name="40% - Accent3 11 3 2 4" xfId="5883"/>
    <cellStyle name="40% - Accent3 11 3 2 4 2" xfId="11244"/>
    <cellStyle name="40% - Accent3 11 3 2 4 2 2" xfId="30802"/>
    <cellStyle name="40% - Accent3 11 3 2 4 2 3" xfId="48588"/>
    <cellStyle name="40% - Accent3 11 3 2 4 3" xfId="17367"/>
    <cellStyle name="40% - Accent3 11 3 2 4 3 2" xfId="36726"/>
    <cellStyle name="40% - Accent3 11 3 2 4 4" xfId="25543"/>
    <cellStyle name="40% - Accent3 11 3 2 4 5" xfId="43373"/>
    <cellStyle name="40% - Accent3 11 3 2 5" xfId="7530"/>
    <cellStyle name="40% - Accent3 11 3 2 5 2" xfId="27090"/>
    <cellStyle name="40% - Accent3 11 3 2 5 3" xfId="44914"/>
    <cellStyle name="40% - Accent3 11 3 2 6" xfId="13611"/>
    <cellStyle name="40% - Accent3 11 3 2 6 2" xfId="33044"/>
    <cellStyle name="40% - Accent3 11 3 2 7" xfId="18891"/>
    <cellStyle name="40% - Accent3 11 3 2 7 2" xfId="38215"/>
    <cellStyle name="40% - Accent3 11 3 2 8" xfId="21859"/>
    <cellStyle name="40% - Accent3 11 3 2 9" xfId="20375"/>
    <cellStyle name="40% - Accent3 11 3 3" xfId="2189"/>
    <cellStyle name="40% - Accent3 11 3 3 2" xfId="4225"/>
    <cellStyle name="40% - Accent3 11 3 3 2 2" xfId="9612"/>
    <cellStyle name="40% - Accent3 11 3 3 2 2 2" xfId="29170"/>
    <cellStyle name="40% - Accent3 11 3 3 2 2 3" xfId="46986"/>
    <cellStyle name="40% - Accent3 11 3 3 2 3" xfId="15731"/>
    <cellStyle name="40% - Accent3 11 3 3 2 3 2" xfId="35124"/>
    <cellStyle name="40% - Accent3 11 3 3 2 4" xfId="23941"/>
    <cellStyle name="40% - Accent3 11 3 3 2 5" xfId="41771"/>
    <cellStyle name="40% - Accent3 11 3 3 3" xfId="7984"/>
    <cellStyle name="40% - Accent3 11 3 3 3 2" xfId="27544"/>
    <cellStyle name="40% - Accent3 11 3 3 3 3" xfId="45365"/>
    <cellStyle name="40% - Accent3 11 3 3 4" xfId="14065"/>
    <cellStyle name="40% - Accent3 11 3 3 4 2" xfId="33495"/>
    <cellStyle name="40% - Accent3 11 3 3 5" xfId="19342"/>
    <cellStyle name="40% - Accent3 11 3 3 5 2" xfId="38666"/>
    <cellStyle name="40% - Accent3 11 3 3 6" xfId="22310"/>
    <cellStyle name="40% - Accent3 11 3 3 7" xfId="20826"/>
    <cellStyle name="40% - Accent3 11 3 3 8" xfId="40150"/>
    <cellStyle name="40% - Accent3 11 3 4" xfId="3363"/>
    <cellStyle name="40% - Accent3 11 3 4 2" xfId="8855"/>
    <cellStyle name="40% - Accent3 11 3 4 2 2" xfId="28415"/>
    <cellStyle name="40% - Accent3 11 3 4 2 3" xfId="46232"/>
    <cellStyle name="40% - Accent3 11 3 4 3" xfId="14957"/>
    <cellStyle name="40% - Accent3 11 3 4 3 2" xfId="34370"/>
    <cellStyle name="40% - Accent3 11 3 4 4" xfId="23187"/>
    <cellStyle name="40% - Accent3 11 3 4 5" xfId="41017"/>
    <cellStyle name="40% - Accent3 11 3 5" xfId="5274"/>
    <cellStyle name="40% - Accent3 11 3 5 2" xfId="10640"/>
    <cellStyle name="40% - Accent3 11 3 5 2 2" xfId="30198"/>
    <cellStyle name="40% - Accent3 11 3 5 2 3" xfId="47997"/>
    <cellStyle name="40% - Accent3 11 3 5 3" xfId="16763"/>
    <cellStyle name="40% - Accent3 11 3 5 3 2" xfId="36135"/>
    <cellStyle name="40% - Accent3 11 3 5 4" xfId="24952"/>
    <cellStyle name="40% - Accent3 11 3 5 5" xfId="42782"/>
    <cellStyle name="40% - Accent3 11 3 6" xfId="6370"/>
    <cellStyle name="40% - Accent3 11 3 6 2" xfId="11731"/>
    <cellStyle name="40% - Accent3 11 3 6 2 2" xfId="31289"/>
    <cellStyle name="40% - Accent3 11 3 6 2 3" xfId="49074"/>
    <cellStyle name="40% - Accent3 11 3 6 3" xfId="17854"/>
    <cellStyle name="40% - Accent3 11 3 6 3 2" xfId="37212"/>
    <cellStyle name="40% - Accent3 11 3 6 4" xfId="26029"/>
    <cellStyle name="40% - Accent3 11 3 6 5" xfId="43859"/>
    <cellStyle name="40% - Accent3 11 3 7" xfId="6774"/>
    <cellStyle name="40% - Accent3 11 3 7 2" xfId="12135"/>
    <cellStyle name="40% - Accent3 11 3 7 2 2" xfId="31693"/>
    <cellStyle name="40% - Accent3 11 3 7 2 3" xfId="49478"/>
    <cellStyle name="40% - Accent3 11 3 7 3" xfId="18258"/>
    <cellStyle name="40% - Accent3 11 3 7 3 2" xfId="37616"/>
    <cellStyle name="40% - Accent3 11 3 7 4" xfId="26433"/>
    <cellStyle name="40% - Accent3 11 3 7 5" xfId="44263"/>
    <cellStyle name="40% - Accent3 11 3 8" xfId="7238"/>
    <cellStyle name="40% - Accent3 11 3 8 2" xfId="26798"/>
    <cellStyle name="40% - Accent3 11 3 8 3" xfId="44623"/>
    <cellStyle name="40% - Accent3 11 3 9" xfId="12458"/>
    <cellStyle name="40% - Accent3 11 3 9 2" xfId="32015"/>
    <cellStyle name="40% - Accent3 11 3 9 3" xfId="49799"/>
    <cellStyle name="40% - Accent3 11 4" xfId="1590"/>
    <cellStyle name="40% - Accent3 11 4 10" xfId="39554"/>
    <cellStyle name="40% - Accent3 11 4 2" xfId="2336"/>
    <cellStyle name="40% - Accent3 11 4 2 2" xfId="4359"/>
    <cellStyle name="40% - Accent3 11 4 2 2 2" xfId="9746"/>
    <cellStyle name="40% - Accent3 11 4 2 2 2 2" xfId="29304"/>
    <cellStyle name="40% - Accent3 11 4 2 2 2 3" xfId="47119"/>
    <cellStyle name="40% - Accent3 11 4 2 2 3" xfId="15865"/>
    <cellStyle name="40% - Accent3 11 4 2 2 3 2" xfId="35257"/>
    <cellStyle name="40% - Accent3 11 4 2 2 4" xfId="24074"/>
    <cellStyle name="40% - Accent3 11 4 2 2 5" xfId="41904"/>
    <cellStyle name="40% - Accent3 11 4 2 3" xfId="5671"/>
    <cellStyle name="40% - Accent3 11 4 2 3 2" xfId="11032"/>
    <cellStyle name="40% - Accent3 11 4 2 3 2 2" xfId="30590"/>
    <cellStyle name="40% - Accent3 11 4 2 3 2 3" xfId="48376"/>
    <cellStyle name="40% - Accent3 11 4 2 3 3" xfId="17155"/>
    <cellStyle name="40% - Accent3 11 4 2 3 3 2" xfId="36514"/>
    <cellStyle name="40% - Accent3 11 4 2 3 4" xfId="25331"/>
    <cellStyle name="40% - Accent3 11 4 2 3 5" xfId="43161"/>
    <cellStyle name="40% - Accent3 11 4 2 4" xfId="8131"/>
    <cellStyle name="40% - Accent3 11 4 2 4 2" xfId="27691"/>
    <cellStyle name="40% - Accent3 11 4 2 4 3" xfId="45511"/>
    <cellStyle name="40% - Accent3 11 4 2 5" xfId="14212"/>
    <cellStyle name="40% - Accent3 11 4 2 5 2" xfId="33641"/>
    <cellStyle name="40% - Accent3 11 4 2 6" xfId="19488"/>
    <cellStyle name="40% - Accent3 11 4 2 6 2" xfId="38812"/>
    <cellStyle name="40% - Accent3 11 4 2 7" xfId="22457"/>
    <cellStyle name="40% - Accent3 11 4 2 8" xfId="20972"/>
    <cellStyle name="40% - Accent3 11 4 2 9" xfId="40296"/>
    <cellStyle name="40% - Accent3 11 4 3" xfId="3632"/>
    <cellStyle name="40% - Accent3 11 4 3 2" xfId="9019"/>
    <cellStyle name="40% - Accent3 11 4 3 2 2" xfId="28577"/>
    <cellStyle name="40% - Accent3 11 4 3 2 3" xfId="46393"/>
    <cellStyle name="40% - Accent3 11 4 3 3" xfId="15138"/>
    <cellStyle name="40% - Accent3 11 4 3 3 2" xfId="34531"/>
    <cellStyle name="40% - Accent3 11 4 3 4" xfId="23348"/>
    <cellStyle name="40% - Accent3 11 4 3 5" xfId="41178"/>
    <cellStyle name="40% - Accent3 11 4 4" xfId="5047"/>
    <cellStyle name="40% - Accent3 11 4 4 2" xfId="10414"/>
    <cellStyle name="40% - Accent3 11 4 4 2 2" xfId="29972"/>
    <cellStyle name="40% - Accent3 11 4 4 2 3" xfId="47785"/>
    <cellStyle name="40% - Accent3 11 4 4 3" xfId="16537"/>
    <cellStyle name="40% - Accent3 11 4 4 3 2" xfId="35923"/>
    <cellStyle name="40% - Accent3 11 4 4 4" xfId="24740"/>
    <cellStyle name="40% - Accent3 11 4 4 5" xfId="42570"/>
    <cellStyle name="40% - Accent3 11 4 5" xfId="7385"/>
    <cellStyle name="40% - Accent3 11 4 5 2" xfId="26945"/>
    <cellStyle name="40% - Accent3 11 4 5 3" xfId="44769"/>
    <cellStyle name="40% - Accent3 11 4 6" xfId="13466"/>
    <cellStyle name="40% - Accent3 11 4 6 2" xfId="32899"/>
    <cellStyle name="40% - Accent3 11 4 7" xfId="18746"/>
    <cellStyle name="40% - Accent3 11 4 7 2" xfId="38070"/>
    <cellStyle name="40% - Accent3 11 4 8" xfId="21714"/>
    <cellStyle name="40% - Accent3 11 4 9" xfId="20230"/>
    <cellStyle name="40% - Accent3 11 5" xfId="1897"/>
    <cellStyle name="40% - Accent3 11 5 10" xfId="39860"/>
    <cellStyle name="40% - Accent3 11 5 2" xfId="2643"/>
    <cellStyle name="40% - Accent3 11 5 2 2" xfId="4665"/>
    <cellStyle name="40% - Accent3 11 5 2 2 2" xfId="10052"/>
    <cellStyle name="40% - Accent3 11 5 2 2 2 2" xfId="29610"/>
    <cellStyle name="40% - Accent3 11 5 2 2 2 3" xfId="47424"/>
    <cellStyle name="40% - Accent3 11 5 2 2 3" xfId="16171"/>
    <cellStyle name="40% - Accent3 11 5 2 2 3 2" xfId="35562"/>
    <cellStyle name="40% - Accent3 11 5 2 2 4" xfId="24379"/>
    <cellStyle name="40% - Accent3 11 5 2 2 5" xfId="42209"/>
    <cellStyle name="40% - Accent3 11 5 2 3" xfId="8438"/>
    <cellStyle name="40% - Accent3 11 5 2 3 2" xfId="27998"/>
    <cellStyle name="40% - Accent3 11 5 2 3 3" xfId="45817"/>
    <cellStyle name="40% - Accent3 11 5 2 4" xfId="14519"/>
    <cellStyle name="40% - Accent3 11 5 2 4 2" xfId="33947"/>
    <cellStyle name="40% - Accent3 11 5 2 5" xfId="19794"/>
    <cellStyle name="40% - Accent3 11 5 2 5 2" xfId="39118"/>
    <cellStyle name="40% - Accent3 11 5 2 6" xfId="22764"/>
    <cellStyle name="40% - Accent3 11 5 2 7" xfId="21278"/>
    <cellStyle name="40% - Accent3 11 5 2 8" xfId="40602"/>
    <cellStyle name="40% - Accent3 11 5 3" xfId="3935"/>
    <cellStyle name="40% - Accent3 11 5 3 2" xfId="9322"/>
    <cellStyle name="40% - Accent3 11 5 3 2 2" xfId="28880"/>
    <cellStyle name="40% - Accent3 11 5 3 2 3" xfId="46696"/>
    <cellStyle name="40% - Accent3 11 5 3 3" xfId="15441"/>
    <cellStyle name="40% - Accent3 11 5 3 3 2" xfId="34834"/>
    <cellStyle name="40% - Accent3 11 5 3 4" xfId="23651"/>
    <cellStyle name="40% - Accent3 11 5 3 5" xfId="41481"/>
    <cellStyle name="40% - Accent3 11 5 4" xfId="5481"/>
    <cellStyle name="40% - Accent3 11 5 4 2" xfId="10842"/>
    <cellStyle name="40% - Accent3 11 5 4 2 2" xfId="30400"/>
    <cellStyle name="40% - Accent3 11 5 4 2 3" xfId="48186"/>
    <cellStyle name="40% - Accent3 11 5 4 3" xfId="16965"/>
    <cellStyle name="40% - Accent3 11 5 4 3 2" xfId="36324"/>
    <cellStyle name="40% - Accent3 11 5 4 4" xfId="25141"/>
    <cellStyle name="40% - Accent3 11 5 4 5" xfId="42971"/>
    <cellStyle name="40% - Accent3 11 5 5" xfId="7692"/>
    <cellStyle name="40% - Accent3 11 5 5 2" xfId="27252"/>
    <cellStyle name="40% - Accent3 11 5 5 3" xfId="45075"/>
    <cellStyle name="40% - Accent3 11 5 6" xfId="13773"/>
    <cellStyle name="40% - Accent3 11 5 6 2" xfId="33205"/>
    <cellStyle name="40% - Accent3 11 5 7" xfId="19052"/>
    <cellStyle name="40% - Accent3 11 5 7 2" xfId="38376"/>
    <cellStyle name="40% - Accent3 11 5 8" xfId="22020"/>
    <cellStyle name="40% - Accent3 11 5 9" xfId="20536"/>
    <cellStyle name="40% - Accent3 11 6" xfId="2044"/>
    <cellStyle name="40% - Accent3 11 6 2" xfId="4080"/>
    <cellStyle name="40% - Accent3 11 6 2 2" xfId="9467"/>
    <cellStyle name="40% - Accent3 11 6 2 2 2" xfId="29025"/>
    <cellStyle name="40% - Accent3 11 6 2 2 3" xfId="46841"/>
    <cellStyle name="40% - Accent3 11 6 2 3" xfId="15586"/>
    <cellStyle name="40% - Accent3 11 6 2 3 2" xfId="34979"/>
    <cellStyle name="40% - Accent3 11 6 2 4" xfId="23796"/>
    <cellStyle name="40% - Accent3 11 6 2 5" xfId="41626"/>
    <cellStyle name="40% - Accent3 11 6 3" xfId="7839"/>
    <cellStyle name="40% - Accent3 11 6 3 2" xfId="27399"/>
    <cellStyle name="40% - Accent3 11 6 3 3" xfId="45220"/>
    <cellStyle name="40% - Accent3 11 6 4" xfId="13920"/>
    <cellStyle name="40% - Accent3 11 6 4 2" xfId="33350"/>
    <cellStyle name="40% - Accent3 11 6 5" xfId="19197"/>
    <cellStyle name="40% - Accent3 11 6 5 2" xfId="38521"/>
    <cellStyle name="40% - Accent3 11 6 6" xfId="22165"/>
    <cellStyle name="40% - Accent3 11 6 7" xfId="20681"/>
    <cellStyle name="40% - Accent3 11 6 8" xfId="40005"/>
    <cellStyle name="40% - Accent3 11 7" xfId="3072"/>
    <cellStyle name="40% - Accent3 11 7 2" xfId="8652"/>
    <cellStyle name="40% - Accent3 11 7 2 2" xfId="28212"/>
    <cellStyle name="40% - Accent3 11 7 2 3" xfId="46029"/>
    <cellStyle name="40% - Accent3 11 7 3" xfId="14743"/>
    <cellStyle name="40% - Accent3 11 7 3 2" xfId="34163"/>
    <cellStyle name="40% - Accent3 11 7 4" xfId="22980"/>
    <cellStyle name="40% - Accent3 11 7 5" xfId="40814"/>
    <cellStyle name="40% - Accent3 11 8" xfId="4838"/>
    <cellStyle name="40% - Accent3 11 8 2" xfId="10222"/>
    <cellStyle name="40% - Accent3 11 8 2 2" xfId="29780"/>
    <cellStyle name="40% - Accent3 11 8 2 3" xfId="47594"/>
    <cellStyle name="40% - Accent3 11 8 3" xfId="16344"/>
    <cellStyle name="40% - Accent3 11 8 3 2" xfId="35732"/>
    <cellStyle name="40% - Accent3 11 8 4" xfId="24549"/>
    <cellStyle name="40% - Accent3 11 8 5" xfId="42379"/>
    <cellStyle name="40% - Accent3 11 9" xfId="6167"/>
    <cellStyle name="40% - Accent3 11 9 2" xfId="11528"/>
    <cellStyle name="40% - Accent3 11 9 2 2" xfId="31086"/>
    <cellStyle name="40% - Accent3 11 9 2 3" xfId="48871"/>
    <cellStyle name="40% - Accent3 11 9 3" xfId="17651"/>
    <cellStyle name="40% - Accent3 11 9 3 2" xfId="37009"/>
    <cellStyle name="40% - Accent3 11 9 4" xfId="25826"/>
    <cellStyle name="40% - Accent3 11 9 5" xfId="43656"/>
    <cellStyle name="40% - Accent3 12" xfId="1173"/>
    <cellStyle name="40% - Accent3 13" xfId="1281"/>
    <cellStyle name="40% - Accent3 13 10" xfId="7178"/>
    <cellStyle name="40% - Accent3 13 10 2" xfId="26738"/>
    <cellStyle name="40% - Accent3 13 10 3" xfId="44563"/>
    <cellStyle name="40% - Accent3 13 11" xfId="12386"/>
    <cellStyle name="40% - Accent3 13 11 2" xfId="31944"/>
    <cellStyle name="40% - Accent3 13 11 3" xfId="49728"/>
    <cellStyle name="40% - Accent3 13 12" xfId="12741"/>
    <cellStyle name="40% - Accent3 13 12 2" xfId="32297"/>
    <cellStyle name="40% - Accent3 13 12 3" xfId="50038"/>
    <cellStyle name="40% - Accent3 13 13" xfId="13194"/>
    <cellStyle name="40% - Accent3 13 13 2" xfId="32693"/>
    <cellStyle name="40% - Accent3 13 14" xfId="18506"/>
    <cellStyle name="40% - Accent3 13 14 2" xfId="37864"/>
    <cellStyle name="40% - Accent3 13 15" xfId="21508"/>
    <cellStyle name="40% - Accent3 13 16" xfId="20024"/>
    <cellStyle name="40% - Accent3 13 17" xfId="39348"/>
    <cellStyle name="40% - Accent3 13 2" xfId="1528"/>
    <cellStyle name="40% - Accent3 13 2 10" xfId="12899"/>
    <cellStyle name="40% - Accent3 13 2 10 2" xfId="32455"/>
    <cellStyle name="40% - Accent3 13 2 10 3" xfId="50194"/>
    <cellStyle name="40% - Accent3 13 2 11" xfId="13405"/>
    <cellStyle name="40% - Accent3 13 2 11 2" xfId="32838"/>
    <cellStyle name="40% - Accent3 13 2 12" xfId="18685"/>
    <cellStyle name="40% - Accent3 13 2 12 2" xfId="38009"/>
    <cellStyle name="40% - Accent3 13 2 13" xfId="21653"/>
    <cellStyle name="40% - Accent3 13 2 14" xfId="20169"/>
    <cellStyle name="40% - Accent3 13 2 15" xfId="39493"/>
    <cellStyle name="40% - Accent3 13 2 2" xfId="1821"/>
    <cellStyle name="40% - Accent3 13 2 2 10" xfId="39784"/>
    <cellStyle name="40% - Accent3 13 2 2 2" xfId="2567"/>
    <cellStyle name="40% - Accent3 13 2 2 2 2" xfId="4590"/>
    <cellStyle name="40% - Accent3 13 2 2 2 2 2" xfId="9977"/>
    <cellStyle name="40% - Accent3 13 2 2 2 2 2 2" xfId="29535"/>
    <cellStyle name="40% - Accent3 13 2 2 2 2 2 3" xfId="47349"/>
    <cellStyle name="40% - Accent3 13 2 2 2 2 3" xfId="16096"/>
    <cellStyle name="40% - Accent3 13 2 2 2 2 3 2" xfId="35487"/>
    <cellStyle name="40% - Accent3 13 2 2 2 2 4" xfId="24304"/>
    <cellStyle name="40% - Accent3 13 2 2 2 2 5" xfId="42134"/>
    <cellStyle name="40% - Accent3 13 2 2 2 3" xfId="8362"/>
    <cellStyle name="40% - Accent3 13 2 2 2 3 2" xfId="27922"/>
    <cellStyle name="40% - Accent3 13 2 2 2 3 3" xfId="45741"/>
    <cellStyle name="40% - Accent3 13 2 2 2 4" xfId="14443"/>
    <cellStyle name="40% - Accent3 13 2 2 2 4 2" xfId="33871"/>
    <cellStyle name="40% - Accent3 13 2 2 2 5" xfId="19718"/>
    <cellStyle name="40% - Accent3 13 2 2 2 5 2" xfId="39042"/>
    <cellStyle name="40% - Accent3 13 2 2 2 6" xfId="22688"/>
    <cellStyle name="40% - Accent3 13 2 2 2 7" xfId="21202"/>
    <cellStyle name="40% - Accent3 13 2 2 2 8" xfId="40526"/>
    <cellStyle name="40% - Accent3 13 2 2 3" xfId="3860"/>
    <cellStyle name="40% - Accent3 13 2 2 3 2" xfId="9247"/>
    <cellStyle name="40% - Accent3 13 2 2 3 2 2" xfId="28805"/>
    <cellStyle name="40% - Accent3 13 2 2 3 2 3" xfId="46621"/>
    <cellStyle name="40% - Accent3 13 2 2 3 3" xfId="15366"/>
    <cellStyle name="40% - Accent3 13 2 2 3 3 2" xfId="34759"/>
    <cellStyle name="40% - Accent3 13 2 2 3 4" xfId="23576"/>
    <cellStyle name="40% - Accent3 13 2 2 3 5" xfId="41406"/>
    <cellStyle name="40% - Accent3 13 2 2 4" xfId="5968"/>
    <cellStyle name="40% - Accent3 13 2 2 4 2" xfId="11329"/>
    <cellStyle name="40% - Accent3 13 2 2 4 2 2" xfId="30887"/>
    <cellStyle name="40% - Accent3 13 2 2 4 2 3" xfId="48673"/>
    <cellStyle name="40% - Accent3 13 2 2 4 3" xfId="17452"/>
    <cellStyle name="40% - Accent3 13 2 2 4 3 2" xfId="36811"/>
    <cellStyle name="40% - Accent3 13 2 2 4 4" xfId="25628"/>
    <cellStyle name="40% - Accent3 13 2 2 4 5" xfId="43458"/>
    <cellStyle name="40% - Accent3 13 2 2 5" xfId="7616"/>
    <cellStyle name="40% - Accent3 13 2 2 5 2" xfId="27176"/>
    <cellStyle name="40% - Accent3 13 2 2 5 3" xfId="44999"/>
    <cellStyle name="40% - Accent3 13 2 2 6" xfId="13697"/>
    <cellStyle name="40% - Accent3 13 2 2 6 2" xfId="33129"/>
    <cellStyle name="40% - Accent3 13 2 2 7" xfId="18976"/>
    <cellStyle name="40% - Accent3 13 2 2 7 2" xfId="38300"/>
    <cellStyle name="40% - Accent3 13 2 2 8" xfId="21944"/>
    <cellStyle name="40% - Accent3 13 2 2 9" xfId="20460"/>
    <cellStyle name="40% - Accent3 13 2 3" xfId="2275"/>
    <cellStyle name="40% - Accent3 13 2 3 2" xfId="4311"/>
    <cellStyle name="40% - Accent3 13 2 3 2 2" xfId="9698"/>
    <cellStyle name="40% - Accent3 13 2 3 2 2 2" xfId="29256"/>
    <cellStyle name="40% - Accent3 13 2 3 2 2 3" xfId="47071"/>
    <cellStyle name="40% - Accent3 13 2 3 2 3" xfId="15817"/>
    <cellStyle name="40% - Accent3 13 2 3 2 3 2" xfId="35209"/>
    <cellStyle name="40% - Accent3 13 2 3 2 4" xfId="24026"/>
    <cellStyle name="40% - Accent3 13 2 3 2 5" xfId="41856"/>
    <cellStyle name="40% - Accent3 13 2 3 3" xfId="8070"/>
    <cellStyle name="40% - Accent3 13 2 3 3 2" xfId="27630"/>
    <cellStyle name="40% - Accent3 13 2 3 3 3" xfId="45450"/>
    <cellStyle name="40% - Accent3 13 2 3 4" xfId="14151"/>
    <cellStyle name="40% - Accent3 13 2 3 4 2" xfId="33580"/>
    <cellStyle name="40% - Accent3 13 2 3 5" xfId="19427"/>
    <cellStyle name="40% - Accent3 13 2 3 5 2" xfId="38751"/>
    <cellStyle name="40% - Accent3 13 2 3 6" xfId="22396"/>
    <cellStyle name="40% - Accent3 13 2 3 7" xfId="20911"/>
    <cellStyle name="40% - Accent3 13 2 3 8" xfId="40235"/>
    <cellStyle name="40% - Accent3 13 2 4" xfId="3448"/>
    <cellStyle name="40% - Accent3 13 2 4 2" xfId="8940"/>
    <cellStyle name="40% - Accent3 13 2 4 2 2" xfId="28500"/>
    <cellStyle name="40% - Accent3 13 2 4 2 3" xfId="46317"/>
    <cellStyle name="40% - Accent3 13 2 4 3" xfId="15042"/>
    <cellStyle name="40% - Accent3 13 2 4 3 2" xfId="34455"/>
    <cellStyle name="40% - Accent3 13 2 4 4" xfId="23272"/>
    <cellStyle name="40% - Accent3 13 2 4 5" xfId="41102"/>
    <cellStyle name="40% - Accent3 13 2 5" xfId="5359"/>
    <cellStyle name="40% - Accent3 13 2 5 2" xfId="10725"/>
    <cellStyle name="40% - Accent3 13 2 5 2 2" xfId="30283"/>
    <cellStyle name="40% - Accent3 13 2 5 2 3" xfId="48082"/>
    <cellStyle name="40% - Accent3 13 2 5 3" xfId="16848"/>
    <cellStyle name="40% - Accent3 13 2 5 3 2" xfId="36220"/>
    <cellStyle name="40% - Accent3 13 2 5 4" xfId="25037"/>
    <cellStyle name="40% - Accent3 13 2 5 5" xfId="42867"/>
    <cellStyle name="40% - Accent3 13 2 6" xfId="6455"/>
    <cellStyle name="40% - Accent3 13 2 6 2" xfId="11816"/>
    <cellStyle name="40% - Accent3 13 2 6 2 2" xfId="31374"/>
    <cellStyle name="40% - Accent3 13 2 6 2 3" xfId="49159"/>
    <cellStyle name="40% - Accent3 13 2 6 3" xfId="17939"/>
    <cellStyle name="40% - Accent3 13 2 6 3 2" xfId="37297"/>
    <cellStyle name="40% - Accent3 13 2 6 4" xfId="26114"/>
    <cellStyle name="40% - Accent3 13 2 6 5" xfId="43944"/>
    <cellStyle name="40% - Accent3 13 2 7" xfId="6859"/>
    <cellStyle name="40% - Accent3 13 2 7 2" xfId="12220"/>
    <cellStyle name="40% - Accent3 13 2 7 2 2" xfId="31778"/>
    <cellStyle name="40% - Accent3 13 2 7 2 3" xfId="49563"/>
    <cellStyle name="40% - Accent3 13 2 7 3" xfId="18343"/>
    <cellStyle name="40% - Accent3 13 2 7 3 2" xfId="37701"/>
    <cellStyle name="40% - Accent3 13 2 7 4" xfId="26518"/>
    <cellStyle name="40% - Accent3 13 2 7 5" xfId="44348"/>
    <cellStyle name="40% - Accent3 13 2 8" xfId="7324"/>
    <cellStyle name="40% - Accent3 13 2 8 2" xfId="26884"/>
    <cellStyle name="40% - Accent3 13 2 8 3" xfId="44708"/>
    <cellStyle name="40% - Accent3 13 2 9" xfId="12543"/>
    <cellStyle name="40% - Accent3 13 2 9 2" xfId="32100"/>
    <cellStyle name="40% - Accent3 13 2 9 3" xfId="49884"/>
    <cellStyle name="40% - Accent3 13 3" xfId="1675"/>
    <cellStyle name="40% - Accent3 13 3 10" xfId="39639"/>
    <cellStyle name="40% - Accent3 13 3 2" xfId="2421"/>
    <cellStyle name="40% - Accent3 13 3 2 2" xfId="4444"/>
    <cellStyle name="40% - Accent3 13 3 2 2 2" xfId="9831"/>
    <cellStyle name="40% - Accent3 13 3 2 2 2 2" xfId="29389"/>
    <cellStyle name="40% - Accent3 13 3 2 2 2 3" xfId="47204"/>
    <cellStyle name="40% - Accent3 13 3 2 2 3" xfId="15950"/>
    <cellStyle name="40% - Accent3 13 3 2 2 3 2" xfId="35342"/>
    <cellStyle name="40% - Accent3 13 3 2 2 4" xfId="24159"/>
    <cellStyle name="40% - Accent3 13 3 2 2 5" xfId="41989"/>
    <cellStyle name="40% - Accent3 13 3 2 3" xfId="5756"/>
    <cellStyle name="40% - Accent3 13 3 2 3 2" xfId="11117"/>
    <cellStyle name="40% - Accent3 13 3 2 3 2 2" xfId="30675"/>
    <cellStyle name="40% - Accent3 13 3 2 3 2 3" xfId="48461"/>
    <cellStyle name="40% - Accent3 13 3 2 3 3" xfId="17240"/>
    <cellStyle name="40% - Accent3 13 3 2 3 3 2" xfId="36599"/>
    <cellStyle name="40% - Accent3 13 3 2 3 4" xfId="25416"/>
    <cellStyle name="40% - Accent3 13 3 2 3 5" xfId="43246"/>
    <cellStyle name="40% - Accent3 13 3 2 4" xfId="8216"/>
    <cellStyle name="40% - Accent3 13 3 2 4 2" xfId="27776"/>
    <cellStyle name="40% - Accent3 13 3 2 4 3" xfId="45596"/>
    <cellStyle name="40% - Accent3 13 3 2 5" xfId="14297"/>
    <cellStyle name="40% - Accent3 13 3 2 5 2" xfId="33726"/>
    <cellStyle name="40% - Accent3 13 3 2 6" xfId="19573"/>
    <cellStyle name="40% - Accent3 13 3 2 6 2" xfId="38897"/>
    <cellStyle name="40% - Accent3 13 3 2 7" xfId="22542"/>
    <cellStyle name="40% - Accent3 13 3 2 8" xfId="21057"/>
    <cellStyle name="40% - Accent3 13 3 2 9" xfId="40381"/>
    <cellStyle name="40% - Accent3 13 3 3" xfId="3717"/>
    <cellStyle name="40% - Accent3 13 3 3 2" xfId="9104"/>
    <cellStyle name="40% - Accent3 13 3 3 2 2" xfId="28662"/>
    <cellStyle name="40% - Accent3 13 3 3 2 3" xfId="46478"/>
    <cellStyle name="40% - Accent3 13 3 3 3" xfId="15223"/>
    <cellStyle name="40% - Accent3 13 3 3 3 2" xfId="34616"/>
    <cellStyle name="40% - Accent3 13 3 3 4" xfId="23433"/>
    <cellStyle name="40% - Accent3 13 3 3 5" xfId="41263"/>
    <cellStyle name="40% - Accent3 13 3 4" xfId="5132"/>
    <cellStyle name="40% - Accent3 13 3 4 2" xfId="10499"/>
    <cellStyle name="40% - Accent3 13 3 4 2 2" xfId="30057"/>
    <cellStyle name="40% - Accent3 13 3 4 2 3" xfId="47870"/>
    <cellStyle name="40% - Accent3 13 3 4 3" xfId="16622"/>
    <cellStyle name="40% - Accent3 13 3 4 3 2" xfId="36008"/>
    <cellStyle name="40% - Accent3 13 3 4 4" xfId="24825"/>
    <cellStyle name="40% - Accent3 13 3 4 5" xfId="42655"/>
    <cellStyle name="40% - Accent3 13 3 5" xfId="7470"/>
    <cellStyle name="40% - Accent3 13 3 5 2" xfId="27030"/>
    <cellStyle name="40% - Accent3 13 3 5 3" xfId="44854"/>
    <cellStyle name="40% - Accent3 13 3 6" xfId="13551"/>
    <cellStyle name="40% - Accent3 13 3 6 2" xfId="32984"/>
    <cellStyle name="40% - Accent3 13 3 7" xfId="18831"/>
    <cellStyle name="40% - Accent3 13 3 7 2" xfId="38155"/>
    <cellStyle name="40% - Accent3 13 3 8" xfId="21799"/>
    <cellStyle name="40% - Accent3 13 3 9" xfId="20315"/>
    <cellStyle name="40% - Accent3 13 4" xfId="1983"/>
    <cellStyle name="40% - Accent3 13 4 10" xfId="39945"/>
    <cellStyle name="40% - Accent3 13 4 2" xfId="2728"/>
    <cellStyle name="40% - Accent3 13 4 2 2" xfId="4750"/>
    <cellStyle name="40% - Accent3 13 4 2 2 2" xfId="10137"/>
    <cellStyle name="40% - Accent3 13 4 2 2 2 2" xfId="29695"/>
    <cellStyle name="40% - Accent3 13 4 2 2 2 3" xfId="47509"/>
    <cellStyle name="40% - Accent3 13 4 2 2 3" xfId="16256"/>
    <cellStyle name="40% - Accent3 13 4 2 2 3 2" xfId="35647"/>
    <cellStyle name="40% - Accent3 13 4 2 2 4" xfId="24464"/>
    <cellStyle name="40% - Accent3 13 4 2 2 5" xfId="42294"/>
    <cellStyle name="40% - Accent3 13 4 2 3" xfId="8523"/>
    <cellStyle name="40% - Accent3 13 4 2 3 2" xfId="28083"/>
    <cellStyle name="40% - Accent3 13 4 2 3 3" xfId="45902"/>
    <cellStyle name="40% - Accent3 13 4 2 4" xfId="14604"/>
    <cellStyle name="40% - Accent3 13 4 2 4 2" xfId="34032"/>
    <cellStyle name="40% - Accent3 13 4 2 5" xfId="19879"/>
    <cellStyle name="40% - Accent3 13 4 2 5 2" xfId="39203"/>
    <cellStyle name="40% - Accent3 13 4 2 6" xfId="22849"/>
    <cellStyle name="40% - Accent3 13 4 2 7" xfId="21363"/>
    <cellStyle name="40% - Accent3 13 4 2 8" xfId="40687"/>
    <cellStyle name="40% - Accent3 13 4 3" xfId="4020"/>
    <cellStyle name="40% - Accent3 13 4 3 2" xfId="9407"/>
    <cellStyle name="40% - Accent3 13 4 3 2 2" xfId="28965"/>
    <cellStyle name="40% - Accent3 13 4 3 2 3" xfId="46781"/>
    <cellStyle name="40% - Accent3 13 4 3 3" xfId="15526"/>
    <cellStyle name="40% - Accent3 13 4 3 3 2" xfId="34919"/>
    <cellStyle name="40% - Accent3 13 4 3 4" xfId="23736"/>
    <cellStyle name="40% - Accent3 13 4 3 5" xfId="41566"/>
    <cellStyle name="40% - Accent3 13 4 4" xfId="5566"/>
    <cellStyle name="40% - Accent3 13 4 4 2" xfId="10927"/>
    <cellStyle name="40% - Accent3 13 4 4 2 2" xfId="30485"/>
    <cellStyle name="40% - Accent3 13 4 4 2 3" xfId="48271"/>
    <cellStyle name="40% - Accent3 13 4 4 3" xfId="17050"/>
    <cellStyle name="40% - Accent3 13 4 4 3 2" xfId="36409"/>
    <cellStyle name="40% - Accent3 13 4 4 4" xfId="25226"/>
    <cellStyle name="40% - Accent3 13 4 4 5" xfId="43056"/>
    <cellStyle name="40% - Accent3 13 4 5" xfId="7778"/>
    <cellStyle name="40% - Accent3 13 4 5 2" xfId="27338"/>
    <cellStyle name="40% - Accent3 13 4 5 3" xfId="45160"/>
    <cellStyle name="40% - Accent3 13 4 6" xfId="13859"/>
    <cellStyle name="40% - Accent3 13 4 6 2" xfId="33290"/>
    <cellStyle name="40% - Accent3 13 4 7" xfId="19137"/>
    <cellStyle name="40% - Accent3 13 4 7 2" xfId="38461"/>
    <cellStyle name="40% - Accent3 13 4 8" xfId="22105"/>
    <cellStyle name="40% - Accent3 13 4 9" xfId="20621"/>
    <cellStyle name="40% - Accent3 13 5" xfId="2129"/>
    <cellStyle name="40% - Accent3 13 5 2" xfId="4165"/>
    <cellStyle name="40% - Accent3 13 5 2 2" xfId="9552"/>
    <cellStyle name="40% - Accent3 13 5 2 2 2" xfId="29110"/>
    <cellStyle name="40% - Accent3 13 5 2 2 3" xfId="46926"/>
    <cellStyle name="40% - Accent3 13 5 2 3" xfId="15671"/>
    <cellStyle name="40% - Accent3 13 5 2 3 2" xfId="35064"/>
    <cellStyle name="40% - Accent3 13 5 2 4" xfId="23881"/>
    <cellStyle name="40% - Accent3 13 5 2 5" xfId="41711"/>
    <cellStyle name="40% - Accent3 13 5 3" xfId="7924"/>
    <cellStyle name="40% - Accent3 13 5 3 2" xfId="27484"/>
    <cellStyle name="40% - Accent3 13 5 3 3" xfId="45305"/>
    <cellStyle name="40% - Accent3 13 5 4" xfId="14005"/>
    <cellStyle name="40% - Accent3 13 5 4 2" xfId="33435"/>
    <cellStyle name="40% - Accent3 13 5 5" xfId="19282"/>
    <cellStyle name="40% - Accent3 13 5 5 2" xfId="38606"/>
    <cellStyle name="40% - Accent3 13 5 6" xfId="22250"/>
    <cellStyle name="40% - Accent3 13 5 7" xfId="20766"/>
    <cellStyle name="40% - Accent3 13 5 8" xfId="40090"/>
    <cellStyle name="40% - Accent3 13 6" xfId="3157"/>
    <cellStyle name="40% - Accent3 13 6 2" xfId="8737"/>
    <cellStyle name="40% - Accent3 13 6 2 2" xfId="28297"/>
    <cellStyle name="40% - Accent3 13 6 2 3" xfId="46114"/>
    <cellStyle name="40% - Accent3 13 6 3" xfId="14828"/>
    <cellStyle name="40% - Accent3 13 6 3 2" xfId="34248"/>
    <cellStyle name="40% - Accent3 13 6 4" xfId="23065"/>
    <cellStyle name="40% - Accent3 13 6 5" xfId="40899"/>
    <cellStyle name="40% - Accent3 13 7" xfId="4925"/>
    <cellStyle name="40% - Accent3 13 7 2" xfId="10309"/>
    <cellStyle name="40% - Accent3 13 7 2 2" xfId="29867"/>
    <cellStyle name="40% - Accent3 13 7 2 3" xfId="47680"/>
    <cellStyle name="40% - Accent3 13 7 3" xfId="16431"/>
    <cellStyle name="40% - Accent3 13 7 3 2" xfId="35818"/>
    <cellStyle name="40% - Accent3 13 7 4" xfId="24635"/>
    <cellStyle name="40% - Accent3 13 7 5" xfId="42465"/>
    <cellStyle name="40% - Accent3 13 8" xfId="6252"/>
    <cellStyle name="40% - Accent3 13 8 2" xfId="11613"/>
    <cellStyle name="40% - Accent3 13 8 2 2" xfId="31171"/>
    <cellStyle name="40% - Accent3 13 8 2 3" xfId="48956"/>
    <cellStyle name="40% - Accent3 13 8 3" xfId="17736"/>
    <cellStyle name="40% - Accent3 13 8 3 2" xfId="37094"/>
    <cellStyle name="40% - Accent3 13 8 4" xfId="25911"/>
    <cellStyle name="40% - Accent3 13 8 5" xfId="43741"/>
    <cellStyle name="40% - Accent3 13 9" xfId="6656"/>
    <cellStyle name="40% - Accent3 13 9 2" xfId="12017"/>
    <cellStyle name="40% - Accent3 13 9 2 2" xfId="31575"/>
    <cellStyle name="40% - Accent3 13 9 2 3" xfId="49360"/>
    <cellStyle name="40% - Accent3 13 9 3" xfId="18140"/>
    <cellStyle name="40% - Accent3 13 9 3 2" xfId="37498"/>
    <cellStyle name="40% - Accent3 13 9 4" xfId="26315"/>
    <cellStyle name="40% - Accent3 13 9 5" xfId="44145"/>
    <cellStyle name="40% - Accent3 14" xfId="1854"/>
    <cellStyle name="40% - Accent3 14 10" xfId="20493"/>
    <cellStyle name="40% - Accent3 14 11" xfId="39817"/>
    <cellStyle name="40% - Accent3 14 2" xfId="2600"/>
    <cellStyle name="40% - Accent3 14 2 2" xfId="4622"/>
    <cellStyle name="40% - Accent3 14 2 2 2" xfId="6023"/>
    <cellStyle name="40% - Accent3 14 2 2 2 2" xfId="11384"/>
    <cellStyle name="40% - Accent3 14 2 2 2 2 2" xfId="30942"/>
    <cellStyle name="40% - Accent3 14 2 2 2 2 3" xfId="48728"/>
    <cellStyle name="40% - Accent3 14 2 2 2 3" xfId="17507"/>
    <cellStyle name="40% - Accent3 14 2 2 2 3 2" xfId="36866"/>
    <cellStyle name="40% - Accent3 14 2 2 2 4" xfId="25683"/>
    <cellStyle name="40% - Accent3 14 2 2 2 5" xfId="43513"/>
    <cellStyle name="40% - Accent3 14 2 2 3" xfId="10009"/>
    <cellStyle name="40% - Accent3 14 2 2 3 2" xfId="29567"/>
    <cellStyle name="40% - Accent3 14 2 2 3 3" xfId="47381"/>
    <cellStyle name="40% - Accent3 14 2 2 4" xfId="16128"/>
    <cellStyle name="40% - Accent3 14 2 2 4 2" xfId="35519"/>
    <cellStyle name="40% - Accent3 14 2 2 5" xfId="24336"/>
    <cellStyle name="40% - Accent3 14 2 2 6" xfId="42166"/>
    <cellStyle name="40% - Accent3 14 2 3" xfId="5414"/>
    <cellStyle name="40% - Accent3 14 2 3 2" xfId="10780"/>
    <cellStyle name="40% - Accent3 14 2 3 2 2" xfId="30338"/>
    <cellStyle name="40% - Accent3 14 2 3 2 3" xfId="48137"/>
    <cellStyle name="40% - Accent3 14 2 3 3" xfId="16903"/>
    <cellStyle name="40% - Accent3 14 2 3 3 2" xfId="36275"/>
    <cellStyle name="40% - Accent3 14 2 3 4" xfId="25092"/>
    <cellStyle name="40% - Accent3 14 2 3 5" xfId="42922"/>
    <cellStyle name="40% - Accent3 14 2 4" xfId="8395"/>
    <cellStyle name="40% - Accent3 14 2 4 2" xfId="27955"/>
    <cellStyle name="40% - Accent3 14 2 4 3" xfId="45774"/>
    <cellStyle name="40% - Accent3 14 2 5" xfId="14476"/>
    <cellStyle name="40% - Accent3 14 2 5 2" xfId="33904"/>
    <cellStyle name="40% - Accent3 14 2 6" xfId="19751"/>
    <cellStyle name="40% - Accent3 14 2 6 2" xfId="39075"/>
    <cellStyle name="40% - Accent3 14 2 7" xfId="22721"/>
    <cellStyle name="40% - Accent3 14 2 8" xfId="21235"/>
    <cellStyle name="40% - Accent3 14 2 9" xfId="40559"/>
    <cellStyle name="40% - Accent3 14 3" xfId="3892"/>
    <cellStyle name="40% - Accent3 14 3 2" xfId="5811"/>
    <cellStyle name="40% - Accent3 14 3 2 2" xfId="11172"/>
    <cellStyle name="40% - Accent3 14 3 2 2 2" xfId="30730"/>
    <cellStyle name="40% - Accent3 14 3 2 2 3" xfId="48516"/>
    <cellStyle name="40% - Accent3 14 3 2 3" xfId="17295"/>
    <cellStyle name="40% - Accent3 14 3 2 3 2" xfId="36654"/>
    <cellStyle name="40% - Accent3 14 3 2 4" xfId="25471"/>
    <cellStyle name="40% - Accent3 14 3 2 5" xfId="43301"/>
    <cellStyle name="40% - Accent3 14 3 3" xfId="5187"/>
    <cellStyle name="40% - Accent3 14 3 3 2" xfId="10554"/>
    <cellStyle name="40% - Accent3 14 3 3 2 2" xfId="30112"/>
    <cellStyle name="40% - Accent3 14 3 3 2 3" xfId="47925"/>
    <cellStyle name="40% - Accent3 14 3 3 3" xfId="16677"/>
    <cellStyle name="40% - Accent3 14 3 3 3 2" xfId="36063"/>
    <cellStyle name="40% - Accent3 14 3 3 4" xfId="24880"/>
    <cellStyle name="40% - Accent3 14 3 3 5" xfId="42710"/>
    <cellStyle name="40% - Accent3 14 3 4" xfId="9279"/>
    <cellStyle name="40% - Accent3 14 3 4 2" xfId="28837"/>
    <cellStyle name="40% - Accent3 14 3 4 3" xfId="46653"/>
    <cellStyle name="40% - Accent3 14 3 5" xfId="15398"/>
    <cellStyle name="40% - Accent3 14 3 5 2" xfId="34791"/>
    <cellStyle name="40% - Accent3 14 3 6" xfId="23608"/>
    <cellStyle name="40% - Accent3 14 3 7" xfId="41438"/>
    <cellStyle name="40% - Accent3 14 4" xfId="2958"/>
    <cellStyle name="40% - Accent3 14 4 2" xfId="5626"/>
    <cellStyle name="40% - Accent3 14 4 2 2" xfId="10987"/>
    <cellStyle name="40% - Accent3 14 4 2 2 2" xfId="30545"/>
    <cellStyle name="40% - Accent3 14 4 2 2 3" xfId="48331"/>
    <cellStyle name="40% - Accent3 14 4 2 3" xfId="17110"/>
    <cellStyle name="40% - Accent3 14 4 2 3 2" xfId="36469"/>
    <cellStyle name="40% - Accent3 14 4 2 4" xfId="25286"/>
    <cellStyle name="40% - Accent3 14 4 2 5" xfId="43116"/>
    <cellStyle name="40% - Accent3 14 5" xfId="4988"/>
    <cellStyle name="40% - Accent3 14 5 2" xfId="10369"/>
    <cellStyle name="40% - Accent3 14 5 2 2" xfId="29927"/>
    <cellStyle name="40% - Accent3 14 5 2 3" xfId="47740"/>
    <cellStyle name="40% - Accent3 14 5 3" xfId="16491"/>
    <cellStyle name="40% - Accent3 14 5 3 2" xfId="35878"/>
    <cellStyle name="40% - Accent3 14 5 4" xfId="24695"/>
    <cellStyle name="40% - Accent3 14 5 5" xfId="42525"/>
    <cellStyle name="40% - Accent3 14 6" xfId="7649"/>
    <cellStyle name="40% - Accent3 14 6 2" xfId="27209"/>
    <cellStyle name="40% - Accent3 14 6 3" xfId="45032"/>
    <cellStyle name="40% - Accent3 14 7" xfId="13730"/>
    <cellStyle name="40% - Accent3 14 7 2" xfId="33162"/>
    <cellStyle name="40% - Accent3 14 8" xfId="19009"/>
    <cellStyle name="40% - Accent3 14 8 2" xfId="38333"/>
    <cellStyle name="40% - Accent3 14 9" xfId="21977"/>
    <cellStyle name="40% - Accent3 15" xfId="2935"/>
    <cellStyle name="40% - Accent3 15 2" xfId="3320"/>
    <cellStyle name="40% - Accent3 15 2 2" xfId="5837"/>
    <cellStyle name="40% - Accent3 15 2 2 2" xfId="11198"/>
    <cellStyle name="40% - Accent3 15 2 2 2 2" xfId="30756"/>
    <cellStyle name="40% - Accent3 15 2 2 2 3" xfId="48542"/>
    <cellStyle name="40% - Accent3 15 2 2 3" xfId="17321"/>
    <cellStyle name="40% - Accent3 15 2 2 3 2" xfId="36680"/>
    <cellStyle name="40% - Accent3 15 2 2 4" xfId="25497"/>
    <cellStyle name="40% - Accent3 15 2 2 5" xfId="43327"/>
    <cellStyle name="40% - Accent3 15 2 3" xfId="5226"/>
    <cellStyle name="40% - Accent3 15 2 3 2" xfId="10593"/>
    <cellStyle name="40% - Accent3 15 2 3 2 2" xfId="30151"/>
    <cellStyle name="40% - Accent3 15 2 3 2 3" xfId="47951"/>
    <cellStyle name="40% - Accent3 15 2 3 3" xfId="16716"/>
    <cellStyle name="40% - Accent3 15 2 3 3 2" xfId="36089"/>
    <cellStyle name="40% - Accent3 15 2 3 4" xfId="24906"/>
    <cellStyle name="40% - Accent3 15 2 3 5" xfId="42736"/>
    <cellStyle name="40% - Accent3 15 2 4" xfId="6327"/>
    <cellStyle name="40% - Accent3 15 2 4 2" xfId="11688"/>
    <cellStyle name="40% - Accent3 15 2 4 2 2" xfId="31246"/>
    <cellStyle name="40% - Accent3 15 2 4 2 3" xfId="49031"/>
    <cellStyle name="40% - Accent3 15 2 4 3" xfId="17811"/>
    <cellStyle name="40% - Accent3 15 2 4 3 2" xfId="37169"/>
    <cellStyle name="40% - Accent3 15 2 4 4" xfId="25986"/>
    <cellStyle name="40% - Accent3 15 2 4 5" xfId="43816"/>
    <cellStyle name="40% - Accent3 15 2 5" xfId="6731"/>
    <cellStyle name="40% - Accent3 15 2 5 2" xfId="12092"/>
    <cellStyle name="40% - Accent3 15 2 5 2 2" xfId="31650"/>
    <cellStyle name="40% - Accent3 15 2 5 2 3" xfId="49435"/>
    <cellStyle name="40% - Accent3 15 2 5 3" xfId="18215"/>
    <cellStyle name="40% - Accent3 15 2 5 3 2" xfId="37573"/>
    <cellStyle name="40% - Accent3 15 2 5 4" xfId="26390"/>
    <cellStyle name="40% - Accent3 15 2 5 5" xfId="44220"/>
    <cellStyle name="40% - Accent3 15 2 6" xfId="8812"/>
    <cellStyle name="40% - Accent3 15 2 6 2" xfId="28372"/>
    <cellStyle name="40% - Accent3 15 2 6 3" xfId="46189"/>
    <cellStyle name="40% - Accent3 15 2 7" xfId="14914"/>
    <cellStyle name="40% - Accent3 15 2 7 2" xfId="34327"/>
    <cellStyle name="40% - Accent3 15 2 8" xfId="23144"/>
    <cellStyle name="40% - Accent3 15 2 9" xfId="40974"/>
    <cellStyle name="40% - Accent3 15 3" xfId="5006"/>
    <cellStyle name="40% - Accent3 15 4" xfId="6124"/>
    <cellStyle name="40% - Accent3 15 4 2" xfId="11485"/>
    <cellStyle name="40% - Accent3 15 4 2 2" xfId="31043"/>
    <cellStyle name="40% - Accent3 15 4 2 3" xfId="48828"/>
    <cellStyle name="40% - Accent3 15 4 3" xfId="17608"/>
    <cellStyle name="40% - Accent3 15 4 3 2" xfId="36966"/>
    <cellStyle name="40% - Accent3 15 4 4" xfId="25783"/>
    <cellStyle name="40% - Accent3 15 4 5" xfId="43613"/>
    <cellStyle name="40% - Accent3 15 5" xfId="6528"/>
    <cellStyle name="40% - Accent3 15 5 2" xfId="11889"/>
    <cellStyle name="40% - Accent3 15 5 2 2" xfId="31447"/>
    <cellStyle name="40% - Accent3 15 5 2 3" xfId="49232"/>
    <cellStyle name="40% - Accent3 15 5 3" xfId="18012"/>
    <cellStyle name="40% - Accent3 15 5 3 2" xfId="37370"/>
    <cellStyle name="40% - Accent3 15 5 4" xfId="26187"/>
    <cellStyle name="40% - Accent3 15 5 5" xfId="44017"/>
    <cellStyle name="40% - Accent3 15 6" xfId="8609"/>
    <cellStyle name="40% - Accent3 15 6 2" xfId="28169"/>
    <cellStyle name="40% - Accent3 15 6 3" xfId="45986"/>
    <cellStyle name="40% - Accent3 15 7" xfId="14700"/>
    <cellStyle name="40% - Accent3 15 7 2" xfId="34120"/>
    <cellStyle name="40% - Accent3 15 8" xfId="22937"/>
    <cellStyle name="40% - Accent3 15 9" xfId="40771"/>
    <cellStyle name="40% - Accent3 16" xfId="3253"/>
    <cellStyle name="40% - Accent3 17" xfId="2798"/>
    <cellStyle name="40% - Accent3 18" xfId="2762"/>
    <cellStyle name="40% - Accent3 18 2" xfId="8556"/>
    <cellStyle name="40% - Accent3 18 2 2" xfId="28116"/>
    <cellStyle name="40% - Accent3 18 2 3" xfId="45933"/>
    <cellStyle name="40% - Accent3 18 3" xfId="14637"/>
    <cellStyle name="40% - Accent3 18 3 2" xfId="34063"/>
    <cellStyle name="40% - Accent3 18 4" xfId="22880"/>
    <cellStyle name="40% - Accent3 18 5" xfId="40718"/>
    <cellStyle name="40% - Accent3 19" xfId="6994"/>
    <cellStyle name="40% - Accent3 2" xfId="253"/>
    <cellStyle name="40% - Accent3 2 10" xfId="1058"/>
    <cellStyle name="40% - Accent3 2 10 10" xfId="6554"/>
    <cellStyle name="40% - Accent3 2 10 10 2" xfId="11915"/>
    <cellStyle name="40% - Accent3 2 10 10 2 2" xfId="31473"/>
    <cellStyle name="40% - Accent3 2 10 10 2 3" xfId="49258"/>
    <cellStyle name="40% - Accent3 2 10 10 3" xfId="18038"/>
    <cellStyle name="40% - Accent3 2 10 10 3 2" xfId="37396"/>
    <cellStyle name="40% - Accent3 2 10 10 4" xfId="26213"/>
    <cellStyle name="40% - Accent3 2 10 10 5" xfId="44043"/>
    <cellStyle name="40% - Accent3 2 10 11" xfId="7075"/>
    <cellStyle name="40% - Accent3 2 10 11 2" xfId="26636"/>
    <cellStyle name="40% - Accent3 2 10 11 3" xfId="44461"/>
    <cellStyle name="40% - Accent3 2 10 12" xfId="12283"/>
    <cellStyle name="40% - Accent3 2 10 12 2" xfId="31841"/>
    <cellStyle name="40% - Accent3 2 10 12 3" xfId="49626"/>
    <cellStyle name="40% - Accent3 2 10 13" xfId="12636"/>
    <cellStyle name="40% - Accent3 2 10 13 2" xfId="32193"/>
    <cellStyle name="40% - Accent3 2 10 13 3" xfId="49936"/>
    <cellStyle name="40% - Accent3 2 10 14" xfId="13087"/>
    <cellStyle name="40% - Accent3 2 10 14 2" xfId="32589"/>
    <cellStyle name="40% - Accent3 2 10 15" xfId="18404"/>
    <cellStyle name="40% - Accent3 2 10 15 2" xfId="37762"/>
    <cellStyle name="40% - Accent3 2 10 16" xfId="21406"/>
    <cellStyle name="40% - Accent3 2 10 17" xfId="19922"/>
    <cellStyle name="40% - Accent3 2 10 18" xfId="39246"/>
    <cellStyle name="40% - Accent3 2 10 2" xfId="1229"/>
    <cellStyle name="40% - Accent3 2 10 2 10" xfId="7134"/>
    <cellStyle name="40% - Accent3 2 10 2 10 2" xfId="26694"/>
    <cellStyle name="40% - Accent3 2 10 2 10 3" xfId="44519"/>
    <cellStyle name="40% - Accent3 2 10 2 11" xfId="12342"/>
    <cellStyle name="40% - Accent3 2 10 2 11 2" xfId="31900"/>
    <cellStyle name="40% - Accent3 2 10 2 11 3" xfId="49684"/>
    <cellStyle name="40% - Accent3 2 10 2 12" xfId="12697"/>
    <cellStyle name="40% - Accent3 2 10 2 12 2" xfId="32253"/>
    <cellStyle name="40% - Accent3 2 10 2 12 3" xfId="49994"/>
    <cellStyle name="40% - Accent3 2 10 2 13" xfId="13150"/>
    <cellStyle name="40% - Accent3 2 10 2 13 2" xfId="32649"/>
    <cellStyle name="40% - Accent3 2 10 2 14" xfId="18462"/>
    <cellStyle name="40% - Accent3 2 10 2 14 2" xfId="37820"/>
    <cellStyle name="40% - Accent3 2 10 2 15" xfId="21464"/>
    <cellStyle name="40% - Accent3 2 10 2 16" xfId="19980"/>
    <cellStyle name="40% - Accent3 2 10 2 17" xfId="39304"/>
    <cellStyle name="40% - Accent3 2 10 2 2" xfId="1484"/>
    <cellStyle name="40% - Accent3 2 10 2 2 10" xfId="12855"/>
    <cellStyle name="40% - Accent3 2 10 2 2 10 2" xfId="32411"/>
    <cellStyle name="40% - Accent3 2 10 2 2 10 3" xfId="50150"/>
    <cellStyle name="40% - Accent3 2 10 2 2 11" xfId="13361"/>
    <cellStyle name="40% - Accent3 2 10 2 2 11 2" xfId="32794"/>
    <cellStyle name="40% - Accent3 2 10 2 2 12" xfId="18641"/>
    <cellStyle name="40% - Accent3 2 10 2 2 12 2" xfId="37965"/>
    <cellStyle name="40% - Accent3 2 10 2 2 13" xfId="21609"/>
    <cellStyle name="40% - Accent3 2 10 2 2 14" xfId="20125"/>
    <cellStyle name="40% - Accent3 2 10 2 2 15" xfId="39449"/>
    <cellStyle name="40% - Accent3 2 10 2 2 2" xfId="1777"/>
    <cellStyle name="40% - Accent3 2 10 2 2 2 10" xfId="39740"/>
    <cellStyle name="40% - Accent3 2 10 2 2 2 2" xfId="2523"/>
    <cellStyle name="40% - Accent3 2 10 2 2 2 2 2" xfId="4546"/>
    <cellStyle name="40% - Accent3 2 10 2 2 2 2 2 2" xfId="9933"/>
    <cellStyle name="40% - Accent3 2 10 2 2 2 2 2 2 2" xfId="29491"/>
    <cellStyle name="40% - Accent3 2 10 2 2 2 2 2 2 3" xfId="47305"/>
    <cellStyle name="40% - Accent3 2 10 2 2 2 2 2 3" xfId="16052"/>
    <cellStyle name="40% - Accent3 2 10 2 2 2 2 2 3 2" xfId="35443"/>
    <cellStyle name="40% - Accent3 2 10 2 2 2 2 2 4" xfId="24260"/>
    <cellStyle name="40% - Accent3 2 10 2 2 2 2 2 5" xfId="42090"/>
    <cellStyle name="40% - Accent3 2 10 2 2 2 2 3" xfId="8318"/>
    <cellStyle name="40% - Accent3 2 10 2 2 2 2 3 2" xfId="27878"/>
    <cellStyle name="40% - Accent3 2 10 2 2 2 2 3 3" xfId="45697"/>
    <cellStyle name="40% - Accent3 2 10 2 2 2 2 4" xfId="14399"/>
    <cellStyle name="40% - Accent3 2 10 2 2 2 2 4 2" xfId="33827"/>
    <cellStyle name="40% - Accent3 2 10 2 2 2 2 5" xfId="19674"/>
    <cellStyle name="40% - Accent3 2 10 2 2 2 2 5 2" xfId="38998"/>
    <cellStyle name="40% - Accent3 2 10 2 2 2 2 6" xfId="22644"/>
    <cellStyle name="40% - Accent3 2 10 2 2 2 2 7" xfId="21158"/>
    <cellStyle name="40% - Accent3 2 10 2 2 2 2 8" xfId="40482"/>
    <cellStyle name="40% - Accent3 2 10 2 2 2 3" xfId="3816"/>
    <cellStyle name="40% - Accent3 2 10 2 2 2 3 2" xfId="9203"/>
    <cellStyle name="40% - Accent3 2 10 2 2 2 3 2 2" xfId="28761"/>
    <cellStyle name="40% - Accent3 2 10 2 2 2 3 2 3" xfId="46577"/>
    <cellStyle name="40% - Accent3 2 10 2 2 2 3 3" xfId="15322"/>
    <cellStyle name="40% - Accent3 2 10 2 2 2 3 3 2" xfId="34715"/>
    <cellStyle name="40% - Accent3 2 10 2 2 2 3 4" xfId="23532"/>
    <cellStyle name="40% - Accent3 2 10 2 2 2 3 5" xfId="41362"/>
    <cellStyle name="40% - Accent3 2 10 2 2 2 4" xfId="5924"/>
    <cellStyle name="40% - Accent3 2 10 2 2 2 4 2" xfId="11285"/>
    <cellStyle name="40% - Accent3 2 10 2 2 2 4 2 2" xfId="30843"/>
    <cellStyle name="40% - Accent3 2 10 2 2 2 4 2 3" xfId="48629"/>
    <cellStyle name="40% - Accent3 2 10 2 2 2 4 3" xfId="17408"/>
    <cellStyle name="40% - Accent3 2 10 2 2 2 4 3 2" xfId="36767"/>
    <cellStyle name="40% - Accent3 2 10 2 2 2 4 4" xfId="25584"/>
    <cellStyle name="40% - Accent3 2 10 2 2 2 4 5" xfId="43414"/>
    <cellStyle name="40% - Accent3 2 10 2 2 2 5" xfId="7572"/>
    <cellStyle name="40% - Accent3 2 10 2 2 2 5 2" xfId="27132"/>
    <cellStyle name="40% - Accent3 2 10 2 2 2 5 3" xfId="44955"/>
    <cellStyle name="40% - Accent3 2 10 2 2 2 6" xfId="13653"/>
    <cellStyle name="40% - Accent3 2 10 2 2 2 6 2" xfId="33085"/>
    <cellStyle name="40% - Accent3 2 10 2 2 2 7" xfId="18932"/>
    <cellStyle name="40% - Accent3 2 10 2 2 2 7 2" xfId="38256"/>
    <cellStyle name="40% - Accent3 2 10 2 2 2 8" xfId="21900"/>
    <cellStyle name="40% - Accent3 2 10 2 2 2 9" xfId="20416"/>
    <cellStyle name="40% - Accent3 2 10 2 2 3" xfId="2231"/>
    <cellStyle name="40% - Accent3 2 10 2 2 3 2" xfId="4267"/>
    <cellStyle name="40% - Accent3 2 10 2 2 3 2 2" xfId="9654"/>
    <cellStyle name="40% - Accent3 2 10 2 2 3 2 2 2" xfId="29212"/>
    <cellStyle name="40% - Accent3 2 10 2 2 3 2 2 3" xfId="47027"/>
    <cellStyle name="40% - Accent3 2 10 2 2 3 2 3" xfId="15773"/>
    <cellStyle name="40% - Accent3 2 10 2 2 3 2 3 2" xfId="35165"/>
    <cellStyle name="40% - Accent3 2 10 2 2 3 2 4" xfId="23982"/>
    <cellStyle name="40% - Accent3 2 10 2 2 3 2 5" xfId="41812"/>
    <cellStyle name="40% - Accent3 2 10 2 2 3 3" xfId="8026"/>
    <cellStyle name="40% - Accent3 2 10 2 2 3 3 2" xfId="27586"/>
    <cellStyle name="40% - Accent3 2 10 2 2 3 3 3" xfId="45406"/>
    <cellStyle name="40% - Accent3 2 10 2 2 3 4" xfId="14107"/>
    <cellStyle name="40% - Accent3 2 10 2 2 3 4 2" xfId="33536"/>
    <cellStyle name="40% - Accent3 2 10 2 2 3 5" xfId="19383"/>
    <cellStyle name="40% - Accent3 2 10 2 2 3 5 2" xfId="38707"/>
    <cellStyle name="40% - Accent3 2 10 2 2 3 6" xfId="22352"/>
    <cellStyle name="40% - Accent3 2 10 2 2 3 7" xfId="20867"/>
    <cellStyle name="40% - Accent3 2 10 2 2 3 8" xfId="40191"/>
    <cellStyle name="40% - Accent3 2 10 2 2 4" xfId="3404"/>
    <cellStyle name="40% - Accent3 2 10 2 2 4 2" xfId="8896"/>
    <cellStyle name="40% - Accent3 2 10 2 2 4 2 2" xfId="28456"/>
    <cellStyle name="40% - Accent3 2 10 2 2 4 2 3" xfId="46273"/>
    <cellStyle name="40% - Accent3 2 10 2 2 4 3" xfId="14998"/>
    <cellStyle name="40% - Accent3 2 10 2 2 4 3 2" xfId="34411"/>
    <cellStyle name="40% - Accent3 2 10 2 2 4 4" xfId="23228"/>
    <cellStyle name="40% - Accent3 2 10 2 2 4 5" xfId="41058"/>
    <cellStyle name="40% - Accent3 2 10 2 2 5" xfId="5315"/>
    <cellStyle name="40% - Accent3 2 10 2 2 5 2" xfId="10681"/>
    <cellStyle name="40% - Accent3 2 10 2 2 5 2 2" xfId="30239"/>
    <cellStyle name="40% - Accent3 2 10 2 2 5 2 3" xfId="48038"/>
    <cellStyle name="40% - Accent3 2 10 2 2 5 3" xfId="16804"/>
    <cellStyle name="40% - Accent3 2 10 2 2 5 3 2" xfId="36176"/>
    <cellStyle name="40% - Accent3 2 10 2 2 5 4" xfId="24993"/>
    <cellStyle name="40% - Accent3 2 10 2 2 5 5" xfId="42823"/>
    <cellStyle name="40% - Accent3 2 10 2 2 6" xfId="6411"/>
    <cellStyle name="40% - Accent3 2 10 2 2 6 2" xfId="11772"/>
    <cellStyle name="40% - Accent3 2 10 2 2 6 2 2" xfId="31330"/>
    <cellStyle name="40% - Accent3 2 10 2 2 6 2 3" xfId="49115"/>
    <cellStyle name="40% - Accent3 2 10 2 2 6 3" xfId="17895"/>
    <cellStyle name="40% - Accent3 2 10 2 2 6 3 2" xfId="37253"/>
    <cellStyle name="40% - Accent3 2 10 2 2 6 4" xfId="26070"/>
    <cellStyle name="40% - Accent3 2 10 2 2 6 5" xfId="43900"/>
    <cellStyle name="40% - Accent3 2 10 2 2 7" xfId="6815"/>
    <cellStyle name="40% - Accent3 2 10 2 2 7 2" xfId="12176"/>
    <cellStyle name="40% - Accent3 2 10 2 2 7 2 2" xfId="31734"/>
    <cellStyle name="40% - Accent3 2 10 2 2 7 2 3" xfId="49519"/>
    <cellStyle name="40% - Accent3 2 10 2 2 7 3" xfId="18299"/>
    <cellStyle name="40% - Accent3 2 10 2 2 7 3 2" xfId="37657"/>
    <cellStyle name="40% - Accent3 2 10 2 2 7 4" xfId="26474"/>
    <cellStyle name="40% - Accent3 2 10 2 2 7 5" xfId="44304"/>
    <cellStyle name="40% - Accent3 2 10 2 2 8" xfId="7280"/>
    <cellStyle name="40% - Accent3 2 10 2 2 8 2" xfId="26840"/>
    <cellStyle name="40% - Accent3 2 10 2 2 8 3" xfId="44664"/>
    <cellStyle name="40% - Accent3 2 10 2 2 9" xfId="12499"/>
    <cellStyle name="40% - Accent3 2 10 2 2 9 2" xfId="32056"/>
    <cellStyle name="40% - Accent3 2 10 2 2 9 3" xfId="49840"/>
    <cellStyle name="40% - Accent3 2 10 2 3" xfId="1631"/>
    <cellStyle name="40% - Accent3 2 10 2 3 10" xfId="39595"/>
    <cellStyle name="40% - Accent3 2 10 2 3 2" xfId="2377"/>
    <cellStyle name="40% - Accent3 2 10 2 3 2 2" xfId="4400"/>
    <cellStyle name="40% - Accent3 2 10 2 3 2 2 2" xfId="9787"/>
    <cellStyle name="40% - Accent3 2 10 2 3 2 2 2 2" xfId="29345"/>
    <cellStyle name="40% - Accent3 2 10 2 3 2 2 2 3" xfId="47160"/>
    <cellStyle name="40% - Accent3 2 10 2 3 2 2 3" xfId="15906"/>
    <cellStyle name="40% - Accent3 2 10 2 3 2 2 3 2" xfId="35298"/>
    <cellStyle name="40% - Accent3 2 10 2 3 2 2 4" xfId="24115"/>
    <cellStyle name="40% - Accent3 2 10 2 3 2 2 5" xfId="41945"/>
    <cellStyle name="40% - Accent3 2 10 2 3 2 3" xfId="5712"/>
    <cellStyle name="40% - Accent3 2 10 2 3 2 3 2" xfId="11073"/>
    <cellStyle name="40% - Accent3 2 10 2 3 2 3 2 2" xfId="30631"/>
    <cellStyle name="40% - Accent3 2 10 2 3 2 3 2 3" xfId="48417"/>
    <cellStyle name="40% - Accent3 2 10 2 3 2 3 3" xfId="17196"/>
    <cellStyle name="40% - Accent3 2 10 2 3 2 3 3 2" xfId="36555"/>
    <cellStyle name="40% - Accent3 2 10 2 3 2 3 4" xfId="25372"/>
    <cellStyle name="40% - Accent3 2 10 2 3 2 3 5" xfId="43202"/>
    <cellStyle name="40% - Accent3 2 10 2 3 2 4" xfId="8172"/>
    <cellStyle name="40% - Accent3 2 10 2 3 2 4 2" xfId="27732"/>
    <cellStyle name="40% - Accent3 2 10 2 3 2 4 3" xfId="45552"/>
    <cellStyle name="40% - Accent3 2 10 2 3 2 5" xfId="14253"/>
    <cellStyle name="40% - Accent3 2 10 2 3 2 5 2" xfId="33682"/>
    <cellStyle name="40% - Accent3 2 10 2 3 2 6" xfId="19529"/>
    <cellStyle name="40% - Accent3 2 10 2 3 2 6 2" xfId="38853"/>
    <cellStyle name="40% - Accent3 2 10 2 3 2 7" xfId="22498"/>
    <cellStyle name="40% - Accent3 2 10 2 3 2 8" xfId="21013"/>
    <cellStyle name="40% - Accent3 2 10 2 3 2 9" xfId="40337"/>
    <cellStyle name="40% - Accent3 2 10 2 3 3" xfId="3673"/>
    <cellStyle name="40% - Accent3 2 10 2 3 3 2" xfId="9060"/>
    <cellStyle name="40% - Accent3 2 10 2 3 3 2 2" xfId="28618"/>
    <cellStyle name="40% - Accent3 2 10 2 3 3 2 3" xfId="46434"/>
    <cellStyle name="40% - Accent3 2 10 2 3 3 3" xfId="15179"/>
    <cellStyle name="40% - Accent3 2 10 2 3 3 3 2" xfId="34572"/>
    <cellStyle name="40% - Accent3 2 10 2 3 3 4" xfId="23389"/>
    <cellStyle name="40% - Accent3 2 10 2 3 3 5" xfId="41219"/>
    <cellStyle name="40% - Accent3 2 10 2 3 4" xfId="5088"/>
    <cellStyle name="40% - Accent3 2 10 2 3 4 2" xfId="10455"/>
    <cellStyle name="40% - Accent3 2 10 2 3 4 2 2" xfId="30013"/>
    <cellStyle name="40% - Accent3 2 10 2 3 4 2 3" xfId="47826"/>
    <cellStyle name="40% - Accent3 2 10 2 3 4 3" xfId="16578"/>
    <cellStyle name="40% - Accent3 2 10 2 3 4 3 2" xfId="35964"/>
    <cellStyle name="40% - Accent3 2 10 2 3 4 4" xfId="24781"/>
    <cellStyle name="40% - Accent3 2 10 2 3 4 5" xfId="42611"/>
    <cellStyle name="40% - Accent3 2 10 2 3 5" xfId="7426"/>
    <cellStyle name="40% - Accent3 2 10 2 3 5 2" xfId="26986"/>
    <cellStyle name="40% - Accent3 2 10 2 3 5 3" xfId="44810"/>
    <cellStyle name="40% - Accent3 2 10 2 3 6" xfId="13507"/>
    <cellStyle name="40% - Accent3 2 10 2 3 6 2" xfId="32940"/>
    <cellStyle name="40% - Accent3 2 10 2 3 7" xfId="18787"/>
    <cellStyle name="40% - Accent3 2 10 2 3 7 2" xfId="38111"/>
    <cellStyle name="40% - Accent3 2 10 2 3 8" xfId="21755"/>
    <cellStyle name="40% - Accent3 2 10 2 3 9" xfId="20271"/>
    <cellStyle name="40% - Accent3 2 10 2 4" xfId="1939"/>
    <cellStyle name="40% - Accent3 2 10 2 4 10" xfId="39901"/>
    <cellStyle name="40% - Accent3 2 10 2 4 2" xfId="2684"/>
    <cellStyle name="40% - Accent3 2 10 2 4 2 2" xfId="4706"/>
    <cellStyle name="40% - Accent3 2 10 2 4 2 2 2" xfId="10093"/>
    <cellStyle name="40% - Accent3 2 10 2 4 2 2 2 2" xfId="29651"/>
    <cellStyle name="40% - Accent3 2 10 2 4 2 2 2 3" xfId="47465"/>
    <cellStyle name="40% - Accent3 2 10 2 4 2 2 3" xfId="16212"/>
    <cellStyle name="40% - Accent3 2 10 2 4 2 2 3 2" xfId="35603"/>
    <cellStyle name="40% - Accent3 2 10 2 4 2 2 4" xfId="24420"/>
    <cellStyle name="40% - Accent3 2 10 2 4 2 2 5" xfId="42250"/>
    <cellStyle name="40% - Accent3 2 10 2 4 2 3" xfId="8479"/>
    <cellStyle name="40% - Accent3 2 10 2 4 2 3 2" xfId="28039"/>
    <cellStyle name="40% - Accent3 2 10 2 4 2 3 3" xfId="45858"/>
    <cellStyle name="40% - Accent3 2 10 2 4 2 4" xfId="14560"/>
    <cellStyle name="40% - Accent3 2 10 2 4 2 4 2" xfId="33988"/>
    <cellStyle name="40% - Accent3 2 10 2 4 2 5" xfId="19835"/>
    <cellStyle name="40% - Accent3 2 10 2 4 2 5 2" xfId="39159"/>
    <cellStyle name="40% - Accent3 2 10 2 4 2 6" xfId="22805"/>
    <cellStyle name="40% - Accent3 2 10 2 4 2 7" xfId="21319"/>
    <cellStyle name="40% - Accent3 2 10 2 4 2 8" xfId="40643"/>
    <cellStyle name="40% - Accent3 2 10 2 4 3" xfId="3976"/>
    <cellStyle name="40% - Accent3 2 10 2 4 3 2" xfId="9363"/>
    <cellStyle name="40% - Accent3 2 10 2 4 3 2 2" xfId="28921"/>
    <cellStyle name="40% - Accent3 2 10 2 4 3 2 3" xfId="46737"/>
    <cellStyle name="40% - Accent3 2 10 2 4 3 3" xfId="15482"/>
    <cellStyle name="40% - Accent3 2 10 2 4 3 3 2" xfId="34875"/>
    <cellStyle name="40% - Accent3 2 10 2 4 3 4" xfId="23692"/>
    <cellStyle name="40% - Accent3 2 10 2 4 3 5" xfId="41522"/>
    <cellStyle name="40% - Accent3 2 10 2 4 4" xfId="5522"/>
    <cellStyle name="40% - Accent3 2 10 2 4 4 2" xfId="10883"/>
    <cellStyle name="40% - Accent3 2 10 2 4 4 2 2" xfId="30441"/>
    <cellStyle name="40% - Accent3 2 10 2 4 4 2 3" xfId="48227"/>
    <cellStyle name="40% - Accent3 2 10 2 4 4 3" xfId="17006"/>
    <cellStyle name="40% - Accent3 2 10 2 4 4 3 2" xfId="36365"/>
    <cellStyle name="40% - Accent3 2 10 2 4 4 4" xfId="25182"/>
    <cellStyle name="40% - Accent3 2 10 2 4 4 5" xfId="43012"/>
    <cellStyle name="40% - Accent3 2 10 2 4 5" xfId="7734"/>
    <cellStyle name="40% - Accent3 2 10 2 4 5 2" xfId="27294"/>
    <cellStyle name="40% - Accent3 2 10 2 4 5 3" xfId="45116"/>
    <cellStyle name="40% - Accent3 2 10 2 4 6" xfId="13815"/>
    <cellStyle name="40% - Accent3 2 10 2 4 6 2" xfId="33246"/>
    <cellStyle name="40% - Accent3 2 10 2 4 7" xfId="19093"/>
    <cellStyle name="40% - Accent3 2 10 2 4 7 2" xfId="38417"/>
    <cellStyle name="40% - Accent3 2 10 2 4 8" xfId="22061"/>
    <cellStyle name="40% - Accent3 2 10 2 4 9" xfId="20577"/>
    <cellStyle name="40% - Accent3 2 10 2 5" xfId="2085"/>
    <cellStyle name="40% - Accent3 2 10 2 5 2" xfId="4121"/>
    <cellStyle name="40% - Accent3 2 10 2 5 2 2" xfId="9508"/>
    <cellStyle name="40% - Accent3 2 10 2 5 2 2 2" xfId="29066"/>
    <cellStyle name="40% - Accent3 2 10 2 5 2 2 3" xfId="46882"/>
    <cellStyle name="40% - Accent3 2 10 2 5 2 3" xfId="15627"/>
    <cellStyle name="40% - Accent3 2 10 2 5 2 3 2" xfId="35020"/>
    <cellStyle name="40% - Accent3 2 10 2 5 2 4" xfId="23837"/>
    <cellStyle name="40% - Accent3 2 10 2 5 2 5" xfId="41667"/>
    <cellStyle name="40% - Accent3 2 10 2 5 3" xfId="7880"/>
    <cellStyle name="40% - Accent3 2 10 2 5 3 2" xfId="27440"/>
    <cellStyle name="40% - Accent3 2 10 2 5 3 3" xfId="45261"/>
    <cellStyle name="40% - Accent3 2 10 2 5 4" xfId="13961"/>
    <cellStyle name="40% - Accent3 2 10 2 5 4 2" xfId="33391"/>
    <cellStyle name="40% - Accent3 2 10 2 5 5" xfId="19238"/>
    <cellStyle name="40% - Accent3 2 10 2 5 5 2" xfId="38562"/>
    <cellStyle name="40% - Accent3 2 10 2 5 6" xfId="22206"/>
    <cellStyle name="40% - Accent3 2 10 2 5 7" xfId="20722"/>
    <cellStyle name="40% - Accent3 2 10 2 5 8" xfId="40046"/>
    <cellStyle name="40% - Accent3 2 10 2 6" xfId="3113"/>
    <cellStyle name="40% - Accent3 2 10 2 6 2" xfId="8693"/>
    <cellStyle name="40% - Accent3 2 10 2 6 2 2" xfId="28253"/>
    <cellStyle name="40% - Accent3 2 10 2 6 2 3" xfId="46070"/>
    <cellStyle name="40% - Accent3 2 10 2 6 3" xfId="14784"/>
    <cellStyle name="40% - Accent3 2 10 2 6 3 2" xfId="34204"/>
    <cellStyle name="40% - Accent3 2 10 2 6 4" xfId="23021"/>
    <cellStyle name="40% - Accent3 2 10 2 6 5" xfId="40855"/>
    <cellStyle name="40% - Accent3 2 10 2 7" xfId="4881"/>
    <cellStyle name="40% - Accent3 2 10 2 7 2" xfId="10265"/>
    <cellStyle name="40% - Accent3 2 10 2 7 2 2" xfId="29823"/>
    <cellStyle name="40% - Accent3 2 10 2 7 2 3" xfId="47636"/>
    <cellStyle name="40% - Accent3 2 10 2 7 3" xfId="16387"/>
    <cellStyle name="40% - Accent3 2 10 2 7 3 2" xfId="35774"/>
    <cellStyle name="40% - Accent3 2 10 2 7 4" xfId="24591"/>
    <cellStyle name="40% - Accent3 2 10 2 7 5" xfId="42421"/>
    <cellStyle name="40% - Accent3 2 10 2 8" xfId="6208"/>
    <cellStyle name="40% - Accent3 2 10 2 8 2" xfId="11569"/>
    <cellStyle name="40% - Accent3 2 10 2 8 2 2" xfId="31127"/>
    <cellStyle name="40% - Accent3 2 10 2 8 2 3" xfId="48912"/>
    <cellStyle name="40% - Accent3 2 10 2 8 3" xfId="17692"/>
    <cellStyle name="40% - Accent3 2 10 2 8 3 2" xfId="37050"/>
    <cellStyle name="40% - Accent3 2 10 2 8 4" xfId="25867"/>
    <cellStyle name="40% - Accent3 2 10 2 8 5" xfId="43697"/>
    <cellStyle name="40% - Accent3 2 10 2 9" xfId="6612"/>
    <cellStyle name="40% - Accent3 2 10 2 9 2" xfId="11973"/>
    <cellStyle name="40% - Accent3 2 10 2 9 2 2" xfId="31531"/>
    <cellStyle name="40% - Accent3 2 10 2 9 2 3" xfId="49316"/>
    <cellStyle name="40% - Accent3 2 10 2 9 3" xfId="18096"/>
    <cellStyle name="40% - Accent3 2 10 2 9 3 2" xfId="37454"/>
    <cellStyle name="40% - Accent3 2 10 2 9 4" xfId="26271"/>
    <cellStyle name="40% - Accent3 2 10 2 9 5" xfId="44101"/>
    <cellStyle name="40% - Accent3 2 10 3" xfId="1420"/>
    <cellStyle name="40% - Accent3 2 10 3 10" xfId="12797"/>
    <cellStyle name="40% - Accent3 2 10 3 10 2" xfId="32353"/>
    <cellStyle name="40% - Accent3 2 10 3 10 3" xfId="50092"/>
    <cellStyle name="40% - Accent3 2 10 3 11" xfId="13299"/>
    <cellStyle name="40% - Accent3 2 10 3 11 2" xfId="32736"/>
    <cellStyle name="40% - Accent3 2 10 3 12" xfId="18581"/>
    <cellStyle name="40% - Accent3 2 10 3 12 2" xfId="37907"/>
    <cellStyle name="40% - Accent3 2 10 3 13" xfId="21551"/>
    <cellStyle name="40% - Accent3 2 10 3 14" xfId="20067"/>
    <cellStyle name="40% - Accent3 2 10 3 15" xfId="39391"/>
    <cellStyle name="40% - Accent3 2 10 3 2" xfId="1718"/>
    <cellStyle name="40% - Accent3 2 10 3 2 10" xfId="39682"/>
    <cellStyle name="40% - Accent3 2 10 3 2 2" xfId="2464"/>
    <cellStyle name="40% - Accent3 2 10 3 2 2 2" xfId="4487"/>
    <cellStyle name="40% - Accent3 2 10 3 2 2 2 2" xfId="9874"/>
    <cellStyle name="40% - Accent3 2 10 3 2 2 2 2 2" xfId="29432"/>
    <cellStyle name="40% - Accent3 2 10 3 2 2 2 2 3" xfId="47247"/>
    <cellStyle name="40% - Accent3 2 10 3 2 2 2 3" xfId="15993"/>
    <cellStyle name="40% - Accent3 2 10 3 2 2 2 3 2" xfId="35385"/>
    <cellStyle name="40% - Accent3 2 10 3 2 2 2 4" xfId="24202"/>
    <cellStyle name="40% - Accent3 2 10 3 2 2 2 5" xfId="42032"/>
    <cellStyle name="40% - Accent3 2 10 3 2 2 3" xfId="8259"/>
    <cellStyle name="40% - Accent3 2 10 3 2 2 3 2" xfId="27819"/>
    <cellStyle name="40% - Accent3 2 10 3 2 2 3 3" xfId="45639"/>
    <cellStyle name="40% - Accent3 2 10 3 2 2 4" xfId="14340"/>
    <cellStyle name="40% - Accent3 2 10 3 2 2 4 2" xfId="33769"/>
    <cellStyle name="40% - Accent3 2 10 3 2 2 5" xfId="19616"/>
    <cellStyle name="40% - Accent3 2 10 3 2 2 5 2" xfId="38940"/>
    <cellStyle name="40% - Accent3 2 10 3 2 2 6" xfId="22585"/>
    <cellStyle name="40% - Accent3 2 10 3 2 2 7" xfId="21100"/>
    <cellStyle name="40% - Accent3 2 10 3 2 2 8" xfId="40424"/>
    <cellStyle name="40% - Accent3 2 10 3 2 3" xfId="3758"/>
    <cellStyle name="40% - Accent3 2 10 3 2 3 2" xfId="9145"/>
    <cellStyle name="40% - Accent3 2 10 3 2 3 2 2" xfId="28703"/>
    <cellStyle name="40% - Accent3 2 10 3 2 3 2 3" xfId="46519"/>
    <cellStyle name="40% - Accent3 2 10 3 2 3 3" xfId="15264"/>
    <cellStyle name="40% - Accent3 2 10 3 2 3 3 2" xfId="34657"/>
    <cellStyle name="40% - Accent3 2 10 3 2 3 4" xfId="23474"/>
    <cellStyle name="40% - Accent3 2 10 3 2 3 5" xfId="41304"/>
    <cellStyle name="40% - Accent3 2 10 3 2 4" xfId="5866"/>
    <cellStyle name="40% - Accent3 2 10 3 2 4 2" xfId="11227"/>
    <cellStyle name="40% - Accent3 2 10 3 2 4 2 2" xfId="30785"/>
    <cellStyle name="40% - Accent3 2 10 3 2 4 2 3" xfId="48571"/>
    <cellStyle name="40% - Accent3 2 10 3 2 4 3" xfId="17350"/>
    <cellStyle name="40% - Accent3 2 10 3 2 4 3 2" xfId="36709"/>
    <cellStyle name="40% - Accent3 2 10 3 2 4 4" xfId="25526"/>
    <cellStyle name="40% - Accent3 2 10 3 2 4 5" xfId="43356"/>
    <cellStyle name="40% - Accent3 2 10 3 2 5" xfId="7513"/>
    <cellStyle name="40% - Accent3 2 10 3 2 5 2" xfId="27073"/>
    <cellStyle name="40% - Accent3 2 10 3 2 5 3" xfId="44897"/>
    <cellStyle name="40% - Accent3 2 10 3 2 6" xfId="13594"/>
    <cellStyle name="40% - Accent3 2 10 3 2 6 2" xfId="33027"/>
    <cellStyle name="40% - Accent3 2 10 3 2 7" xfId="18874"/>
    <cellStyle name="40% - Accent3 2 10 3 2 7 2" xfId="38198"/>
    <cellStyle name="40% - Accent3 2 10 3 2 8" xfId="21842"/>
    <cellStyle name="40% - Accent3 2 10 3 2 9" xfId="20358"/>
    <cellStyle name="40% - Accent3 2 10 3 3" xfId="2172"/>
    <cellStyle name="40% - Accent3 2 10 3 3 2" xfId="4208"/>
    <cellStyle name="40% - Accent3 2 10 3 3 2 2" xfId="9595"/>
    <cellStyle name="40% - Accent3 2 10 3 3 2 2 2" xfId="29153"/>
    <cellStyle name="40% - Accent3 2 10 3 3 2 2 3" xfId="46969"/>
    <cellStyle name="40% - Accent3 2 10 3 3 2 3" xfId="15714"/>
    <cellStyle name="40% - Accent3 2 10 3 3 2 3 2" xfId="35107"/>
    <cellStyle name="40% - Accent3 2 10 3 3 2 4" xfId="23924"/>
    <cellStyle name="40% - Accent3 2 10 3 3 2 5" xfId="41754"/>
    <cellStyle name="40% - Accent3 2 10 3 3 3" xfId="7967"/>
    <cellStyle name="40% - Accent3 2 10 3 3 3 2" xfId="27527"/>
    <cellStyle name="40% - Accent3 2 10 3 3 3 3" xfId="45348"/>
    <cellStyle name="40% - Accent3 2 10 3 3 4" xfId="14048"/>
    <cellStyle name="40% - Accent3 2 10 3 3 4 2" xfId="33478"/>
    <cellStyle name="40% - Accent3 2 10 3 3 5" xfId="19325"/>
    <cellStyle name="40% - Accent3 2 10 3 3 5 2" xfId="38649"/>
    <cellStyle name="40% - Accent3 2 10 3 3 6" xfId="22293"/>
    <cellStyle name="40% - Accent3 2 10 3 3 7" xfId="20809"/>
    <cellStyle name="40% - Accent3 2 10 3 3 8" xfId="40133"/>
    <cellStyle name="40% - Accent3 2 10 3 4" xfId="3346"/>
    <cellStyle name="40% - Accent3 2 10 3 4 2" xfId="8838"/>
    <cellStyle name="40% - Accent3 2 10 3 4 2 2" xfId="28398"/>
    <cellStyle name="40% - Accent3 2 10 3 4 2 3" xfId="46215"/>
    <cellStyle name="40% - Accent3 2 10 3 4 3" xfId="14940"/>
    <cellStyle name="40% - Accent3 2 10 3 4 3 2" xfId="34353"/>
    <cellStyle name="40% - Accent3 2 10 3 4 4" xfId="23170"/>
    <cellStyle name="40% - Accent3 2 10 3 4 5" xfId="41000"/>
    <cellStyle name="40% - Accent3 2 10 3 5" xfId="5257"/>
    <cellStyle name="40% - Accent3 2 10 3 5 2" xfId="10623"/>
    <cellStyle name="40% - Accent3 2 10 3 5 2 2" xfId="30181"/>
    <cellStyle name="40% - Accent3 2 10 3 5 2 3" xfId="47980"/>
    <cellStyle name="40% - Accent3 2 10 3 5 3" xfId="16746"/>
    <cellStyle name="40% - Accent3 2 10 3 5 3 2" xfId="36118"/>
    <cellStyle name="40% - Accent3 2 10 3 5 4" xfId="24935"/>
    <cellStyle name="40% - Accent3 2 10 3 5 5" xfId="42765"/>
    <cellStyle name="40% - Accent3 2 10 3 6" xfId="6353"/>
    <cellStyle name="40% - Accent3 2 10 3 6 2" xfId="11714"/>
    <cellStyle name="40% - Accent3 2 10 3 6 2 2" xfId="31272"/>
    <cellStyle name="40% - Accent3 2 10 3 6 2 3" xfId="49057"/>
    <cellStyle name="40% - Accent3 2 10 3 6 3" xfId="17837"/>
    <cellStyle name="40% - Accent3 2 10 3 6 3 2" xfId="37195"/>
    <cellStyle name="40% - Accent3 2 10 3 6 4" xfId="26012"/>
    <cellStyle name="40% - Accent3 2 10 3 6 5" xfId="43842"/>
    <cellStyle name="40% - Accent3 2 10 3 7" xfId="6757"/>
    <cellStyle name="40% - Accent3 2 10 3 7 2" xfId="12118"/>
    <cellStyle name="40% - Accent3 2 10 3 7 2 2" xfId="31676"/>
    <cellStyle name="40% - Accent3 2 10 3 7 2 3" xfId="49461"/>
    <cellStyle name="40% - Accent3 2 10 3 7 3" xfId="18241"/>
    <cellStyle name="40% - Accent3 2 10 3 7 3 2" xfId="37599"/>
    <cellStyle name="40% - Accent3 2 10 3 7 4" xfId="26416"/>
    <cellStyle name="40% - Accent3 2 10 3 7 5" xfId="44246"/>
    <cellStyle name="40% - Accent3 2 10 3 8" xfId="7221"/>
    <cellStyle name="40% - Accent3 2 10 3 8 2" xfId="26781"/>
    <cellStyle name="40% - Accent3 2 10 3 8 3" xfId="44606"/>
    <cellStyle name="40% - Accent3 2 10 3 9" xfId="12441"/>
    <cellStyle name="40% - Accent3 2 10 3 9 2" xfId="31998"/>
    <cellStyle name="40% - Accent3 2 10 3 9 3" xfId="49782"/>
    <cellStyle name="40% - Accent3 2 10 4" xfId="1573"/>
    <cellStyle name="40% - Accent3 2 10 4 10" xfId="39537"/>
    <cellStyle name="40% - Accent3 2 10 4 2" xfId="2319"/>
    <cellStyle name="40% - Accent3 2 10 4 2 2" xfId="4345"/>
    <cellStyle name="40% - Accent3 2 10 4 2 2 2" xfId="9732"/>
    <cellStyle name="40% - Accent3 2 10 4 2 2 2 2" xfId="29290"/>
    <cellStyle name="40% - Accent3 2 10 4 2 2 2 3" xfId="47105"/>
    <cellStyle name="40% - Accent3 2 10 4 2 2 3" xfId="15851"/>
    <cellStyle name="40% - Accent3 2 10 4 2 2 3 2" xfId="35243"/>
    <cellStyle name="40% - Accent3 2 10 4 2 2 4" xfId="24060"/>
    <cellStyle name="40% - Accent3 2 10 4 2 2 5" xfId="41890"/>
    <cellStyle name="40% - Accent3 2 10 4 2 3" xfId="5654"/>
    <cellStyle name="40% - Accent3 2 10 4 2 3 2" xfId="11015"/>
    <cellStyle name="40% - Accent3 2 10 4 2 3 2 2" xfId="30573"/>
    <cellStyle name="40% - Accent3 2 10 4 2 3 2 3" xfId="48359"/>
    <cellStyle name="40% - Accent3 2 10 4 2 3 3" xfId="17138"/>
    <cellStyle name="40% - Accent3 2 10 4 2 3 3 2" xfId="36497"/>
    <cellStyle name="40% - Accent3 2 10 4 2 3 4" xfId="25314"/>
    <cellStyle name="40% - Accent3 2 10 4 2 3 5" xfId="43144"/>
    <cellStyle name="40% - Accent3 2 10 4 2 4" xfId="8114"/>
    <cellStyle name="40% - Accent3 2 10 4 2 4 2" xfId="27674"/>
    <cellStyle name="40% - Accent3 2 10 4 2 4 3" xfId="45494"/>
    <cellStyle name="40% - Accent3 2 10 4 2 5" xfId="14195"/>
    <cellStyle name="40% - Accent3 2 10 4 2 5 2" xfId="33624"/>
    <cellStyle name="40% - Accent3 2 10 4 2 6" xfId="19471"/>
    <cellStyle name="40% - Accent3 2 10 4 2 6 2" xfId="38795"/>
    <cellStyle name="40% - Accent3 2 10 4 2 7" xfId="22440"/>
    <cellStyle name="40% - Accent3 2 10 4 2 8" xfId="20955"/>
    <cellStyle name="40% - Accent3 2 10 4 2 9" xfId="40279"/>
    <cellStyle name="40% - Accent3 2 10 4 3" xfId="3618"/>
    <cellStyle name="40% - Accent3 2 10 4 3 2" xfId="9005"/>
    <cellStyle name="40% - Accent3 2 10 4 3 2 2" xfId="28563"/>
    <cellStyle name="40% - Accent3 2 10 4 3 2 3" xfId="46379"/>
    <cellStyle name="40% - Accent3 2 10 4 3 3" xfId="15124"/>
    <cellStyle name="40% - Accent3 2 10 4 3 3 2" xfId="34517"/>
    <cellStyle name="40% - Accent3 2 10 4 3 4" xfId="23334"/>
    <cellStyle name="40% - Accent3 2 10 4 3 5" xfId="41164"/>
    <cellStyle name="40% - Accent3 2 10 4 4" xfId="5030"/>
    <cellStyle name="40% - Accent3 2 10 4 4 2" xfId="10397"/>
    <cellStyle name="40% - Accent3 2 10 4 4 2 2" xfId="29955"/>
    <cellStyle name="40% - Accent3 2 10 4 4 2 3" xfId="47768"/>
    <cellStyle name="40% - Accent3 2 10 4 4 3" xfId="16520"/>
    <cellStyle name="40% - Accent3 2 10 4 4 3 2" xfId="35906"/>
    <cellStyle name="40% - Accent3 2 10 4 4 4" xfId="24723"/>
    <cellStyle name="40% - Accent3 2 10 4 4 5" xfId="42553"/>
    <cellStyle name="40% - Accent3 2 10 4 5" xfId="7368"/>
    <cellStyle name="40% - Accent3 2 10 4 5 2" xfId="26928"/>
    <cellStyle name="40% - Accent3 2 10 4 5 3" xfId="44752"/>
    <cellStyle name="40% - Accent3 2 10 4 6" xfId="13449"/>
    <cellStyle name="40% - Accent3 2 10 4 6 2" xfId="32882"/>
    <cellStyle name="40% - Accent3 2 10 4 7" xfId="18729"/>
    <cellStyle name="40% - Accent3 2 10 4 7 2" xfId="38053"/>
    <cellStyle name="40% - Accent3 2 10 4 8" xfId="21697"/>
    <cellStyle name="40% - Accent3 2 10 4 9" xfId="20213"/>
    <cellStyle name="40% - Accent3 2 10 5" xfId="1880"/>
    <cellStyle name="40% - Accent3 2 10 5 10" xfId="39843"/>
    <cellStyle name="40% - Accent3 2 10 5 2" xfId="2626"/>
    <cellStyle name="40% - Accent3 2 10 5 2 2" xfId="4648"/>
    <cellStyle name="40% - Accent3 2 10 5 2 2 2" xfId="10035"/>
    <cellStyle name="40% - Accent3 2 10 5 2 2 2 2" xfId="29593"/>
    <cellStyle name="40% - Accent3 2 10 5 2 2 2 3" xfId="47407"/>
    <cellStyle name="40% - Accent3 2 10 5 2 2 3" xfId="16154"/>
    <cellStyle name="40% - Accent3 2 10 5 2 2 3 2" xfId="35545"/>
    <cellStyle name="40% - Accent3 2 10 5 2 2 4" xfId="24362"/>
    <cellStyle name="40% - Accent3 2 10 5 2 2 5" xfId="42192"/>
    <cellStyle name="40% - Accent3 2 10 5 2 3" xfId="8421"/>
    <cellStyle name="40% - Accent3 2 10 5 2 3 2" xfId="27981"/>
    <cellStyle name="40% - Accent3 2 10 5 2 3 3" xfId="45800"/>
    <cellStyle name="40% - Accent3 2 10 5 2 4" xfId="14502"/>
    <cellStyle name="40% - Accent3 2 10 5 2 4 2" xfId="33930"/>
    <cellStyle name="40% - Accent3 2 10 5 2 5" xfId="19777"/>
    <cellStyle name="40% - Accent3 2 10 5 2 5 2" xfId="39101"/>
    <cellStyle name="40% - Accent3 2 10 5 2 6" xfId="22747"/>
    <cellStyle name="40% - Accent3 2 10 5 2 7" xfId="21261"/>
    <cellStyle name="40% - Accent3 2 10 5 2 8" xfId="40585"/>
    <cellStyle name="40% - Accent3 2 10 5 3" xfId="3918"/>
    <cellStyle name="40% - Accent3 2 10 5 3 2" xfId="9305"/>
    <cellStyle name="40% - Accent3 2 10 5 3 2 2" xfId="28863"/>
    <cellStyle name="40% - Accent3 2 10 5 3 2 3" xfId="46679"/>
    <cellStyle name="40% - Accent3 2 10 5 3 3" xfId="15424"/>
    <cellStyle name="40% - Accent3 2 10 5 3 3 2" xfId="34817"/>
    <cellStyle name="40% - Accent3 2 10 5 3 4" xfId="23634"/>
    <cellStyle name="40% - Accent3 2 10 5 3 5" xfId="41464"/>
    <cellStyle name="40% - Accent3 2 10 5 4" xfId="5464"/>
    <cellStyle name="40% - Accent3 2 10 5 4 2" xfId="10825"/>
    <cellStyle name="40% - Accent3 2 10 5 4 2 2" xfId="30383"/>
    <cellStyle name="40% - Accent3 2 10 5 4 2 3" xfId="48169"/>
    <cellStyle name="40% - Accent3 2 10 5 4 3" xfId="16948"/>
    <cellStyle name="40% - Accent3 2 10 5 4 3 2" xfId="36307"/>
    <cellStyle name="40% - Accent3 2 10 5 4 4" xfId="25124"/>
    <cellStyle name="40% - Accent3 2 10 5 4 5" xfId="42954"/>
    <cellStyle name="40% - Accent3 2 10 5 5" xfId="7675"/>
    <cellStyle name="40% - Accent3 2 10 5 5 2" xfId="27235"/>
    <cellStyle name="40% - Accent3 2 10 5 5 3" xfId="45058"/>
    <cellStyle name="40% - Accent3 2 10 5 6" xfId="13756"/>
    <cellStyle name="40% - Accent3 2 10 5 6 2" xfId="33188"/>
    <cellStyle name="40% - Accent3 2 10 5 7" xfId="19035"/>
    <cellStyle name="40% - Accent3 2 10 5 7 2" xfId="38359"/>
    <cellStyle name="40% - Accent3 2 10 5 8" xfId="22003"/>
    <cellStyle name="40% - Accent3 2 10 5 9" xfId="20519"/>
    <cellStyle name="40% - Accent3 2 10 6" xfId="2027"/>
    <cellStyle name="40% - Accent3 2 10 6 2" xfId="4063"/>
    <cellStyle name="40% - Accent3 2 10 6 2 2" xfId="9450"/>
    <cellStyle name="40% - Accent3 2 10 6 2 2 2" xfId="29008"/>
    <cellStyle name="40% - Accent3 2 10 6 2 2 3" xfId="46824"/>
    <cellStyle name="40% - Accent3 2 10 6 2 3" xfId="15569"/>
    <cellStyle name="40% - Accent3 2 10 6 2 3 2" xfId="34962"/>
    <cellStyle name="40% - Accent3 2 10 6 2 4" xfId="23779"/>
    <cellStyle name="40% - Accent3 2 10 6 2 5" xfId="41609"/>
    <cellStyle name="40% - Accent3 2 10 6 3" xfId="7822"/>
    <cellStyle name="40% - Accent3 2 10 6 3 2" xfId="27382"/>
    <cellStyle name="40% - Accent3 2 10 6 3 3" xfId="45203"/>
    <cellStyle name="40% - Accent3 2 10 6 4" xfId="13903"/>
    <cellStyle name="40% - Accent3 2 10 6 4 2" xfId="33333"/>
    <cellStyle name="40% - Accent3 2 10 6 5" xfId="19180"/>
    <cellStyle name="40% - Accent3 2 10 6 5 2" xfId="38504"/>
    <cellStyle name="40% - Accent3 2 10 6 6" xfId="22148"/>
    <cellStyle name="40% - Accent3 2 10 6 7" xfId="20664"/>
    <cellStyle name="40% - Accent3 2 10 6 8" xfId="39988"/>
    <cellStyle name="40% - Accent3 2 10 7" xfId="3012"/>
    <cellStyle name="40% - Accent3 2 10 7 2" xfId="8635"/>
    <cellStyle name="40% - Accent3 2 10 7 2 2" xfId="28195"/>
    <cellStyle name="40% - Accent3 2 10 7 2 3" xfId="46012"/>
    <cellStyle name="40% - Accent3 2 10 7 3" xfId="14726"/>
    <cellStyle name="40% - Accent3 2 10 7 3 2" xfId="34146"/>
    <cellStyle name="40% - Accent3 2 10 7 4" xfId="22963"/>
    <cellStyle name="40% - Accent3 2 10 7 5" xfId="40797"/>
    <cellStyle name="40% - Accent3 2 10 8" xfId="4821"/>
    <cellStyle name="40% - Accent3 2 10 8 2" xfId="10205"/>
    <cellStyle name="40% - Accent3 2 10 8 2 2" xfId="29763"/>
    <cellStyle name="40% - Accent3 2 10 8 2 3" xfId="47577"/>
    <cellStyle name="40% - Accent3 2 10 8 3" xfId="16327"/>
    <cellStyle name="40% - Accent3 2 10 8 3 2" xfId="35715"/>
    <cellStyle name="40% - Accent3 2 10 8 4" xfId="24532"/>
    <cellStyle name="40% - Accent3 2 10 8 5" xfId="42362"/>
    <cellStyle name="40% - Accent3 2 10 9" xfId="6150"/>
    <cellStyle name="40% - Accent3 2 10 9 2" xfId="11511"/>
    <cellStyle name="40% - Accent3 2 10 9 2 2" xfId="31069"/>
    <cellStyle name="40% - Accent3 2 10 9 2 3" xfId="48854"/>
    <cellStyle name="40% - Accent3 2 10 9 3" xfId="17634"/>
    <cellStyle name="40% - Accent3 2 10 9 3 2" xfId="36992"/>
    <cellStyle name="40% - Accent3 2 10 9 4" xfId="25809"/>
    <cellStyle name="40% - Accent3 2 10 9 5" xfId="43639"/>
    <cellStyle name="40% - Accent3 2 11" xfId="1155"/>
    <cellStyle name="40% - Accent3 2 11 10" xfId="6584"/>
    <cellStyle name="40% - Accent3 2 11 10 2" xfId="11945"/>
    <cellStyle name="40% - Accent3 2 11 10 2 2" xfId="31503"/>
    <cellStyle name="40% - Accent3 2 11 10 2 3" xfId="49288"/>
    <cellStyle name="40% - Accent3 2 11 10 3" xfId="18068"/>
    <cellStyle name="40% - Accent3 2 11 10 3 2" xfId="37426"/>
    <cellStyle name="40% - Accent3 2 11 10 4" xfId="26243"/>
    <cellStyle name="40% - Accent3 2 11 10 5" xfId="44073"/>
    <cellStyle name="40% - Accent3 2 11 11" xfId="7106"/>
    <cellStyle name="40% - Accent3 2 11 11 2" xfId="26666"/>
    <cellStyle name="40% - Accent3 2 11 11 3" xfId="44491"/>
    <cellStyle name="40% - Accent3 2 11 12" xfId="12313"/>
    <cellStyle name="40% - Accent3 2 11 12 2" xfId="31871"/>
    <cellStyle name="40% - Accent3 2 11 12 3" xfId="49656"/>
    <cellStyle name="40% - Accent3 2 11 13" xfId="12666"/>
    <cellStyle name="40% - Accent3 2 11 13 2" xfId="32223"/>
    <cellStyle name="40% - Accent3 2 11 13 3" xfId="49966"/>
    <cellStyle name="40% - Accent3 2 11 14" xfId="13117"/>
    <cellStyle name="40% - Accent3 2 11 14 2" xfId="32619"/>
    <cellStyle name="40% - Accent3 2 11 15" xfId="18434"/>
    <cellStyle name="40% - Accent3 2 11 15 2" xfId="37792"/>
    <cellStyle name="40% - Accent3 2 11 16" xfId="21436"/>
    <cellStyle name="40% - Accent3 2 11 17" xfId="19952"/>
    <cellStyle name="40% - Accent3 2 11 18" xfId="39276"/>
    <cellStyle name="40% - Accent3 2 11 2" xfId="1259"/>
    <cellStyle name="40% - Accent3 2 11 2 10" xfId="7164"/>
    <cellStyle name="40% - Accent3 2 11 2 10 2" xfId="26724"/>
    <cellStyle name="40% - Accent3 2 11 2 10 3" xfId="44549"/>
    <cellStyle name="40% - Accent3 2 11 2 11" xfId="12372"/>
    <cellStyle name="40% - Accent3 2 11 2 11 2" xfId="31930"/>
    <cellStyle name="40% - Accent3 2 11 2 11 3" xfId="49714"/>
    <cellStyle name="40% - Accent3 2 11 2 12" xfId="12727"/>
    <cellStyle name="40% - Accent3 2 11 2 12 2" xfId="32283"/>
    <cellStyle name="40% - Accent3 2 11 2 12 3" xfId="50024"/>
    <cellStyle name="40% - Accent3 2 11 2 13" xfId="13180"/>
    <cellStyle name="40% - Accent3 2 11 2 13 2" xfId="32679"/>
    <cellStyle name="40% - Accent3 2 11 2 14" xfId="18492"/>
    <cellStyle name="40% - Accent3 2 11 2 14 2" xfId="37850"/>
    <cellStyle name="40% - Accent3 2 11 2 15" xfId="21494"/>
    <cellStyle name="40% - Accent3 2 11 2 16" xfId="20010"/>
    <cellStyle name="40% - Accent3 2 11 2 17" xfId="39334"/>
    <cellStyle name="40% - Accent3 2 11 2 2" xfId="1514"/>
    <cellStyle name="40% - Accent3 2 11 2 2 10" xfId="12885"/>
    <cellStyle name="40% - Accent3 2 11 2 2 10 2" xfId="32441"/>
    <cellStyle name="40% - Accent3 2 11 2 2 10 3" xfId="50180"/>
    <cellStyle name="40% - Accent3 2 11 2 2 11" xfId="13391"/>
    <cellStyle name="40% - Accent3 2 11 2 2 11 2" xfId="32824"/>
    <cellStyle name="40% - Accent3 2 11 2 2 12" xfId="18671"/>
    <cellStyle name="40% - Accent3 2 11 2 2 12 2" xfId="37995"/>
    <cellStyle name="40% - Accent3 2 11 2 2 13" xfId="21639"/>
    <cellStyle name="40% - Accent3 2 11 2 2 14" xfId="20155"/>
    <cellStyle name="40% - Accent3 2 11 2 2 15" xfId="39479"/>
    <cellStyle name="40% - Accent3 2 11 2 2 2" xfId="1807"/>
    <cellStyle name="40% - Accent3 2 11 2 2 2 10" xfId="39770"/>
    <cellStyle name="40% - Accent3 2 11 2 2 2 2" xfId="2553"/>
    <cellStyle name="40% - Accent3 2 11 2 2 2 2 2" xfId="4576"/>
    <cellStyle name="40% - Accent3 2 11 2 2 2 2 2 2" xfId="9963"/>
    <cellStyle name="40% - Accent3 2 11 2 2 2 2 2 2 2" xfId="29521"/>
    <cellStyle name="40% - Accent3 2 11 2 2 2 2 2 2 3" xfId="47335"/>
    <cellStyle name="40% - Accent3 2 11 2 2 2 2 2 3" xfId="16082"/>
    <cellStyle name="40% - Accent3 2 11 2 2 2 2 2 3 2" xfId="35473"/>
    <cellStyle name="40% - Accent3 2 11 2 2 2 2 2 4" xfId="24290"/>
    <cellStyle name="40% - Accent3 2 11 2 2 2 2 2 5" xfId="42120"/>
    <cellStyle name="40% - Accent3 2 11 2 2 2 2 3" xfId="8348"/>
    <cellStyle name="40% - Accent3 2 11 2 2 2 2 3 2" xfId="27908"/>
    <cellStyle name="40% - Accent3 2 11 2 2 2 2 3 3" xfId="45727"/>
    <cellStyle name="40% - Accent3 2 11 2 2 2 2 4" xfId="14429"/>
    <cellStyle name="40% - Accent3 2 11 2 2 2 2 4 2" xfId="33857"/>
    <cellStyle name="40% - Accent3 2 11 2 2 2 2 5" xfId="19704"/>
    <cellStyle name="40% - Accent3 2 11 2 2 2 2 5 2" xfId="39028"/>
    <cellStyle name="40% - Accent3 2 11 2 2 2 2 6" xfId="22674"/>
    <cellStyle name="40% - Accent3 2 11 2 2 2 2 7" xfId="21188"/>
    <cellStyle name="40% - Accent3 2 11 2 2 2 2 8" xfId="40512"/>
    <cellStyle name="40% - Accent3 2 11 2 2 2 3" xfId="3846"/>
    <cellStyle name="40% - Accent3 2 11 2 2 2 3 2" xfId="9233"/>
    <cellStyle name="40% - Accent3 2 11 2 2 2 3 2 2" xfId="28791"/>
    <cellStyle name="40% - Accent3 2 11 2 2 2 3 2 3" xfId="46607"/>
    <cellStyle name="40% - Accent3 2 11 2 2 2 3 3" xfId="15352"/>
    <cellStyle name="40% - Accent3 2 11 2 2 2 3 3 2" xfId="34745"/>
    <cellStyle name="40% - Accent3 2 11 2 2 2 3 4" xfId="23562"/>
    <cellStyle name="40% - Accent3 2 11 2 2 2 3 5" xfId="41392"/>
    <cellStyle name="40% - Accent3 2 11 2 2 2 4" xfId="5954"/>
    <cellStyle name="40% - Accent3 2 11 2 2 2 4 2" xfId="11315"/>
    <cellStyle name="40% - Accent3 2 11 2 2 2 4 2 2" xfId="30873"/>
    <cellStyle name="40% - Accent3 2 11 2 2 2 4 2 3" xfId="48659"/>
    <cellStyle name="40% - Accent3 2 11 2 2 2 4 3" xfId="17438"/>
    <cellStyle name="40% - Accent3 2 11 2 2 2 4 3 2" xfId="36797"/>
    <cellStyle name="40% - Accent3 2 11 2 2 2 4 4" xfId="25614"/>
    <cellStyle name="40% - Accent3 2 11 2 2 2 4 5" xfId="43444"/>
    <cellStyle name="40% - Accent3 2 11 2 2 2 5" xfId="7602"/>
    <cellStyle name="40% - Accent3 2 11 2 2 2 5 2" xfId="27162"/>
    <cellStyle name="40% - Accent3 2 11 2 2 2 5 3" xfId="44985"/>
    <cellStyle name="40% - Accent3 2 11 2 2 2 6" xfId="13683"/>
    <cellStyle name="40% - Accent3 2 11 2 2 2 6 2" xfId="33115"/>
    <cellStyle name="40% - Accent3 2 11 2 2 2 7" xfId="18962"/>
    <cellStyle name="40% - Accent3 2 11 2 2 2 7 2" xfId="38286"/>
    <cellStyle name="40% - Accent3 2 11 2 2 2 8" xfId="21930"/>
    <cellStyle name="40% - Accent3 2 11 2 2 2 9" xfId="20446"/>
    <cellStyle name="40% - Accent3 2 11 2 2 3" xfId="2261"/>
    <cellStyle name="40% - Accent3 2 11 2 2 3 2" xfId="4297"/>
    <cellStyle name="40% - Accent3 2 11 2 2 3 2 2" xfId="9684"/>
    <cellStyle name="40% - Accent3 2 11 2 2 3 2 2 2" xfId="29242"/>
    <cellStyle name="40% - Accent3 2 11 2 2 3 2 2 3" xfId="47057"/>
    <cellStyle name="40% - Accent3 2 11 2 2 3 2 3" xfId="15803"/>
    <cellStyle name="40% - Accent3 2 11 2 2 3 2 3 2" xfId="35195"/>
    <cellStyle name="40% - Accent3 2 11 2 2 3 2 4" xfId="24012"/>
    <cellStyle name="40% - Accent3 2 11 2 2 3 2 5" xfId="41842"/>
    <cellStyle name="40% - Accent3 2 11 2 2 3 3" xfId="8056"/>
    <cellStyle name="40% - Accent3 2 11 2 2 3 3 2" xfId="27616"/>
    <cellStyle name="40% - Accent3 2 11 2 2 3 3 3" xfId="45436"/>
    <cellStyle name="40% - Accent3 2 11 2 2 3 4" xfId="14137"/>
    <cellStyle name="40% - Accent3 2 11 2 2 3 4 2" xfId="33566"/>
    <cellStyle name="40% - Accent3 2 11 2 2 3 5" xfId="19413"/>
    <cellStyle name="40% - Accent3 2 11 2 2 3 5 2" xfId="38737"/>
    <cellStyle name="40% - Accent3 2 11 2 2 3 6" xfId="22382"/>
    <cellStyle name="40% - Accent3 2 11 2 2 3 7" xfId="20897"/>
    <cellStyle name="40% - Accent3 2 11 2 2 3 8" xfId="40221"/>
    <cellStyle name="40% - Accent3 2 11 2 2 4" xfId="3434"/>
    <cellStyle name="40% - Accent3 2 11 2 2 4 2" xfId="8926"/>
    <cellStyle name="40% - Accent3 2 11 2 2 4 2 2" xfId="28486"/>
    <cellStyle name="40% - Accent3 2 11 2 2 4 2 3" xfId="46303"/>
    <cellStyle name="40% - Accent3 2 11 2 2 4 3" xfId="15028"/>
    <cellStyle name="40% - Accent3 2 11 2 2 4 3 2" xfId="34441"/>
    <cellStyle name="40% - Accent3 2 11 2 2 4 4" xfId="23258"/>
    <cellStyle name="40% - Accent3 2 11 2 2 4 5" xfId="41088"/>
    <cellStyle name="40% - Accent3 2 11 2 2 5" xfId="5345"/>
    <cellStyle name="40% - Accent3 2 11 2 2 5 2" xfId="10711"/>
    <cellStyle name="40% - Accent3 2 11 2 2 5 2 2" xfId="30269"/>
    <cellStyle name="40% - Accent3 2 11 2 2 5 2 3" xfId="48068"/>
    <cellStyle name="40% - Accent3 2 11 2 2 5 3" xfId="16834"/>
    <cellStyle name="40% - Accent3 2 11 2 2 5 3 2" xfId="36206"/>
    <cellStyle name="40% - Accent3 2 11 2 2 5 4" xfId="25023"/>
    <cellStyle name="40% - Accent3 2 11 2 2 5 5" xfId="42853"/>
    <cellStyle name="40% - Accent3 2 11 2 2 6" xfId="6441"/>
    <cellStyle name="40% - Accent3 2 11 2 2 6 2" xfId="11802"/>
    <cellStyle name="40% - Accent3 2 11 2 2 6 2 2" xfId="31360"/>
    <cellStyle name="40% - Accent3 2 11 2 2 6 2 3" xfId="49145"/>
    <cellStyle name="40% - Accent3 2 11 2 2 6 3" xfId="17925"/>
    <cellStyle name="40% - Accent3 2 11 2 2 6 3 2" xfId="37283"/>
    <cellStyle name="40% - Accent3 2 11 2 2 6 4" xfId="26100"/>
    <cellStyle name="40% - Accent3 2 11 2 2 6 5" xfId="43930"/>
    <cellStyle name="40% - Accent3 2 11 2 2 7" xfId="6845"/>
    <cellStyle name="40% - Accent3 2 11 2 2 7 2" xfId="12206"/>
    <cellStyle name="40% - Accent3 2 11 2 2 7 2 2" xfId="31764"/>
    <cellStyle name="40% - Accent3 2 11 2 2 7 2 3" xfId="49549"/>
    <cellStyle name="40% - Accent3 2 11 2 2 7 3" xfId="18329"/>
    <cellStyle name="40% - Accent3 2 11 2 2 7 3 2" xfId="37687"/>
    <cellStyle name="40% - Accent3 2 11 2 2 7 4" xfId="26504"/>
    <cellStyle name="40% - Accent3 2 11 2 2 7 5" xfId="44334"/>
    <cellStyle name="40% - Accent3 2 11 2 2 8" xfId="7310"/>
    <cellStyle name="40% - Accent3 2 11 2 2 8 2" xfId="26870"/>
    <cellStyle name="40% - Accent3 2 11 2 2 8 3" xfId="44694"/>
    <cellStyle name="40% - Accent3 2 11 2 2 9" xfId="12529"/>
    <cellStyle name="40% - Accent3 2 11 2 2 9 2" xfId="32086"/>
    <cellStyle name="40% - Accent3 2 11 2 2 9 3" xfId="49870"/>
    <cellStyle name="40% - Accent3 2 11 2 3" xfId="1661"/>
    <cellStyle name="40% - Accent3 2 11 2 3 10" xfId="39625"/>
    <cellStyle name="40% - Accent3 2 11 2 3 2" xfId="2407"/>
    <cellStyle name="40% - Accent3 2 11 2 3 2 2" xfId="4430"/>
    <cellStyle name="40% - Accent3 2 11 2 3 2 2 2" xfId="9817"/>
    <cellStyle name="40% - Accent3 2 11 2 3 2 2 2 2" xfId="29375"/>
    <cellStyle name="40% - Accent3 2 11 2 3 2 2 2 3" xfId="47190"/>
    <cellStyle name="40% - Accent3 2 11 2 3 2 2 3" xfId="15936"/>
    <cellStyle name="40% - Accent3 2 11 2 3 2 2 3 2" xfId="35328"/>
    <cellStyle name="40% - Accent3 2 11 2 3 2 2 4" xfId="24145"/>
    <cellStyle name="40% - Accent3 2 11 2 3 2 2 5" xfId="41975"/>
    <cellStyle name="40% - Accent3 2 11 2 3 2 3" xfId="5742"/>
    <cellStyle name="40% - Accent3 2 11 2 3 2 3 2" xfId="11103"/>
    <cellStyle name="40% - Accent3 2 11 2 3 2 3 2 2" xfId="30661"/>
    <cellStyle name="40% - Accent3 2 11 2 3 2 3 2 3" xfId="48447"/>
    <cellStyle name="40% - Accent3 2 11 2 3 2 3 3" xfId="17226"/>
    <cellStyle name="40% - Accent3 2 11 2 3 2 3 3 2" xfId="36585"/>
    <cellStyle name="40% - Accent3 2 11 2 3 2 3 4" xfId="25402"/>
    <cellStyle name="40% - Accent3 2 11 2 3 2 3 5" xfId="43232"/>
    <cellStyle name="40% - Accent3 2 11 2 3 2 4" xfId="8202"/>
    <cellStyle name="40% - Accent3 2 11 2 3 2 4 2" xfId="27762"/>
    <cellStyle name="40% - Accent3 2 11 2 3 2 4 3" xfId="45582"/>
    <cellStyle name="40% - Accent3 2 11 2 3 2 5" xfId="14283"/>
    <cellStyle name="40% - Accent3 2 11 2 3 2 5 2" xfId="33712"/>
    <cellStyle name="40% - Accent3 2 11 2 3 2 6" xfId="19559"/>
    <cellStyle name="40% - Accent3 2 11 2 3 2 6 2" xfId="38883"/>
    <cellStyle name="40% - Accent3 2 11 2 3 2 7" xfId="22528"/>
    <cellStyle name="40% - Accent3 2 11 2 3 2 8" xfId="21043"/>
    <cellStyle name="40% - Accent3 2 11 2 3 2 9" xfId="40367"/>
    <cellStyle name="40% - Accent3 2 11 2 3 3" xfId="3703"/>
    <cellStyle name="40% - Accent3 2 11 2 3 3 2" xfId="9090"/>
    <cellStyle name="40% - Accent3 2 11 2 3 3 2 2" xfId="28648"/>
    <cellStyle name="40% - Accent3 2 11 2 3 3 2 3" xfId="46464"/>
    <cellStyle name="40% - Accent3 2 11 2 3 3 3" xfId="15209"/>
    <cellStyle name="40% - Accent3 2 11 2 3 3 3 2" xfId="34602"/>
    <cellStyle name="40% - Accent3 2 11 2 3 3 4" xfId="23419"/>
    <cellStyle name="40% - Accent3 2 11 2 3 3 5" xfId="41249"/>
    <cellStyle name="40% - Accent3 2 11 2 3 4" xfId="5118"/>
    <cellStyle name="40% - Accent3 2 11 2 3 4 2" xfId="10485"/>
    <cellStyle name="40% - Accent3 2 11 2 3 4 2 2" xfId="30043"/>
    <cellStyle name="40% - Accent3 2 11 2 3 4 2 3" xfId="47856"/>
    <cellStyle name="40% - Accent3 2 11 2 3 4 3" xfId="16608"/>
    <cellStyle name="40% - Accent3 2 11 2 3 4 3 2" xfId="35994"/>
    <cellStyle name="40% - Accent3 2 11 2 3 4 4" xfId="24811"/>
    <cellStyle name="40% - Accent3 2 11 2 3 4 5" xfId="42641"/>
    <cellStyle name="40% - Accent3 2 11 2 3 5" xfId="7456"/>
    <cellStyle name="40% - Accent3 2 11 2 3 5 2" xfId="27016"/>
    <cellStyle name="40% - Accent3 2 11 2 3 5 3" xfId="44840"/>
    <cellStyle name="40% - Accent3 2 11 2 3 6" xfId="13537"/>
    <cellStyle name="40% - Accent3 2 11 2 3 6 2" xfId="32970"/>
    <cellStyle name="40% - Accent3 2 11 2 3 7" xfId="18817"/>
    <cellStyle name="40% - Accent3 2 11 2 3 7 2" xfId="38141"/>
    <cellStyle name="40% - Accent3 2 11 2 3 8" xfId="21785"/>
    <cellStyle name="40% - Accent3 2 11 2 3 9" xfId="20301"/>
    <cellStyle name="40% - Accent3 2 11 2 4" xfId="1969"/>
    <cellStyle name="40% - Accent3 2 11 2 4 10" xfId="39931"/>
    <cellStyle name="40% - Accent3 2 11 2 4 2" xfId="2714"/>
    <cellStyle name="40% - Accent3 2 11 2 4 2 2" xfId="4736"/>
    <cellStyle name="40% - Accent3 2 11 2 4 2 2 2" xfId="10123"/>
    <cellStyle name="40% - Accent3 2 11 2 4 2 2 2 2" xfId="29681"/>
    <cellStyle name="40% - Accent3 2 11 2 4 2 2 2 3" xfId="47495"/>
    <cellStyle name="40% - Accent3 2 11 2 4 2 2 3" xfId="16242"/>
    <cellStyle name="40% - Accent3 2 11 2 4 2 2 3 2" xfId="35633"/>
    <cellStyle name="40% - Accent3 2 11 2 4 2 2 4" xfId="24450"/>
    <cellStyle name="40% - Accent3 2 11 2 4 2 2 5" xfId="42280"/>
    <cellStyle name="40% - Accent3 2 11 2 4 2 3" xfId="8509"/>
    <cellStyle name="40% - Accent3 2 11 2 4 2 3 2" xfId="28069"/>
    <cellStyle name="40% - Accent3 2 11 2 4 2 3 3" xfId="45888"/>
    <cellStyle name="40% - Accent3 2 11 2 4 2 4" xfId="14590"/>
    <cellStyle name="40% - Accent3 2 11 2 4 2 4 2" xfId="34018"/>
    <cellStyle name="40% - Accent3 2 11 2 4 2 5" xfId="19865"/>
    <cellStyle name="40% - Accent3 2 11 2 4 2 5 2" xfId="39189"/>
    <cellStyle name="40% - Accent3 2 11 2 4 2 6" xfId="22835"/>
    <cellStyle name="40% - Accent3 2 11 2 4 2 7" xfId="21349"/>
    <cellStyle name="40% - Accent3 2 11 2 4 2 8" xfId="40673"/>
    <cellStyle name="40% - Accent3 2 11 2 4 3" xfId="4006"/>
    <cellStyle name="40% - Accent3 2 11 2 4 3 2" xfId="9393"/>
    <cellStyle name="40% - Accent3 2 11 2 4 3 2 2" xfId="28951"/>
    <cellStyle name="40% - Accent3 2 11 2 4 3 2 3" xfId="46767"/>
    <cellStyle name="40% - Accent3 2 11 2 4 3 3" xfId="15512"/>
    <cellStyle name="40% - Accent3 2 11 2 4 3 3 2" xfId="34905"/>
    <cellStyle name="40% - Accent3 2 11 2 4 3 4" xfId="23722"/>
    <cellStyle name="40% - Accent3 2 11 2 4 3 5" xfId="41552"/>
    <cellStyle name="40% - Accent3 2 11 2 4 4" xfId="5552"/>
    <cellStyle name="40% - Accent3 2 11 2 4 4 2" xfId="10913"/>
    <cellStyle name="40% - Accent3 2 11 2 4 4 2 2" xfId="30471"/>
    <cellStyle name="40% - Accent3 2 11 2 4 4 2 3" xfId="48257"/>
    <cellStyle name="40% - Accent3 2 11 2 4 4 3" xfId="17036"/>
    <cellStyle name="40% - Accent3 2 11 2 4 4 3 2" xfId="36395"/>
    <cellStyle name="40% - Accent3 2 11 2 4 4 4" xfId="25212"/>
    <cellStyle name="40% - Accent3 2 11 2 4 4 5" xfId="43042"/>
    <cellStyle name="40% - Accent3 2 11 2 4 5" xfId="7764"/>
    <cellStyle name="40% - Accent3 2 11 2 4 5 2" xfId="27324"/>
    <cellStyle name="40% - Accent3 2 11 2 4 5 3" xfId="45146"/>
    <cellStyle name="40% - Accent3 2 11 2 4 6" xfId="13845"/>
    <cellStyle name="40% - Accent3 2 11 2 4 6 2" xfId="33276"/>
    <cellStyle name="40% - Accent3 2 11 2 4 7" xfId="19123"/>
    <cellStyle name="40% - Accent3 2 11 2 4 7 2" xfId="38447"/>
    <cellStyle name="40% - Accent3 2 11 2 4 8" xfId="22091"/>
    <cellStyle name="40% - Accent3 2 11 2 4 9" xfId="20607"/>
    <cellStyle name="40% - Accent3 2 11 2 5" xfId="2115"/>
    <cellStyle name="40% - Accent3 2 11 2 5 2" xfId="4151"/>
    <cellStyle name="40% - Accent3 2 11 2 5 2 2" xfId="9538"/>
    <cellStyle name="40% - Accent3 2 11 2 5 2 2 2" xfId="29096"/>
    <cellStyle name="40% - Accent3 2 11 2 5 2 2 3" xfId="46912"/>
    <cellStyle name="40% - Accent3 2 11 2 5 2 3" xfId="15657"/>
    <cellStyle name="40% - Accent3 2 11 2 5 2 3 2" xfId="35050"/>
    <cellStyle name="40% - Accent3 2 11 2 5 2 4" xfId="23867"/>
    <cellStyle name="40% - Accent3 2 11 2 5 2 5" xfId="41697"/>
    <cellStyle name="40% - Accent3 2 11 2 5 3" xfId="7910"/>
    <cellStyle name="40% - Accent3 2 11 2 5 3 2" xfId="27470"/>
    <cellStyle name="40% - Accent3 2 11 2 5 3 3" xfId="45291"/>
    <cellStyle name="40% - Accent3 2 11 2 5 4" xfId="13991"/>
    <cellStyle name="40% - Accent3 2 11 2 5 4 2" xfId="33421"/>
    <cellStyle name="40% - Accent3 2 11 2 5 5" xfId="19268"/>
    <cellStyle name="40% - Accent3 2 11 2 5 5 2" xfId="38592"/>
    <cellStyle name="40% - Accent3 2 11 2 5 6" xfId="22236"/>
    <cellStyle name="40% - Accent3 2 11 2 5 7" xfId="20752"/>
    <cellStyle name="40% - Accent3 2 11 2 5 8" xfId="40076"/>
    <cellStyle name="40% - Accent3 2 11 2 6" xfId="3143"/>
    <cellStyle name="40% - Accent3 2 11 2 6 2" xfId="8723"/>
    <cellStyle name="40% - Accent3 2 11 2 6 2 2" xfId="28283"/>
    <cellStyle name="40% - Accent3 2 11 2 6 2 3" xfId="46100"/>
    <cellStyle name="40% - Accent3 2 11 2 6 3" xfId="14814"/>
    <cellStyle name="40% - Accent3 2 11 2 6 3 2" xfId="34234"/>
    <cellStyle name="40% - Accent3 2 11 2 6 4" xfId="23051"/>
    <cellStyle name="40% - Accent3 2 11 2 6 5" xfId="40885"/>
    <cellStyle name="40% - Accent3 2 11 2 7" xfId="4911"/>
    <cellStyle name="40% - Accent3 2 11 2 7 2" xfId="10295"/>
    <cellStyle name="40% - Accent3 2 11 2 7 2 2" xfId="29853"/>
    <cellStyle name="40% - Accent3 2 11 2 7 2 3" xfId="47666"/>
    <cellStyle name="40% - Accent3 2 11 2 7 3" xfId="16417"/>
    <cellStyle name="40% - Accent3 2 11 2 7 3 2" xfId="35804"/>
    <cellStyle name="40% - Accent3 2 11 2 7 4" xfId="24621"/>
    <cellStyle name="40% - Accent3 2 11 2 7 5" xfId="42451"/>
    <cellStyle name="40% - Accent3 2 11 2 8" xfId="6238"/>
    <cellStyle name="40% - Accent3 2 11 2 8 2" xfId="11599"/>
    <cellStyle name="40% - Accent3 2 11 2 8 2 2" xfId="31157"/>
    <cellStyle name="40% - Accent3 2 11 2 8 2 3" xfId="48942"/>
    <cellStyle name="40% - Accent3 2 11 2 8 3" xfId="17722"/>
    <cellStyle name="40% - Accent3 2 11 2 8 3 2" xfId="37080"/>
    <cellStyle name="40% - Accent3 2 11 2 8 4" xfId="25897"/>
    <cellStyle name="40% - Accent3 2 11 2 8 5" xfId="43727"/>
    <cellStyle name="40% - Accent3 2 11 2 9" xfId="6642"/>
    <cellStyle name="40% - Accent3 2 11 2 9 2" xfId="12003"/>
    <cellStyle name="40% - Accent3 2 11 2 9 2 2" xfId="31561"/>
    <cellStyle name="40% - Accent3 2 11 2 9 2 3" xfId="49346"/>
    <cellStyle name="40% - Accent3 2 11 2 9 3" xfId="18126"/>
    <cellStyle name="40% - Accent3 2 11 2 9 3 2" xfId="37484"/>
    <cellStyle name="40% - Accent3 2 11 2 9 4" xfId="26301"/>
    <cellStyle name="40% - Accent3 2 11 2 9 5" xfId="44131"/>
    <cellStyle name="40% - Accent3 2 11 3" xfId="1450"/>
    <cellStyle name="40% - Accent3 2 11 3 10" xfId="12827"/>
    <cellStyle name="40% - Accent3 2 11 3 10 2" xfId="32383"/>
    <cellStyle name="40% - Accent3 2 11 3 10 3" xfId="50122"/>
    <cellStyle name="40% - Accent3 2 11 3 11" xfId="13329"/>
    <cellStyle name="40% - Accent3 2 11 3 11 2" xfId="32766"/>
    <cellStyle name="40% - Accent3 2 11 3 12" xfId="18611"/>
    <cellStyle name="40% - Accent3 2 11 3 12 2" xfId="37937"/>
    <cellStyle name="40% - Accent3 2 11 3 13" xfId="21581"/>
    <cellStyle name="40% - Accent3 2 11 3 14" xfId="20097"/>
    <cellStyle name="40% - Accent3 2 11 3 15" xfId="39421"/>
    <cellStyle name="40% - Accent3 2 11 3 2" xfId="1748"/>
    <cellStyle name="40% - Accent3 2 11 3 2 10" xfId="39712"/>
    <cellStyle name="40% - Accent3 2 11 3 2 2" xfId="2494"/>
    <cellStyle name="40% - Accent3 2 11 3 2 2 2" xfId="4517"/>
    <cellStyle name="40% - Accent3 2 11 3 2 2 2 2" xfId="9904"/>
    <cellStyle name="40% - Accent3 2 11 3 2 2 2 2 2" xfId="29462"/>
    <cellStyle name="40% - Accent3 2 11 3 2 2 2 2 3" xfId="47277"/>
    <cellStyle name="40% - Accent3 2 11 3 2 2 2 3" xfId="16023"/>
    <cellStyle name="40% - Accent3 2 11 3 2 2 2 3 2" xfId="35415"/>
    <cellStyle name="40% - Accent3 2 11 3 2 2 2 4" xfId="24232"/>
    <cellStyle name="40% - Accent3 2 11 3 2 2 2 5" xfId="42062"/>
    <cellStyle name="40% - Accent3 2 11 3 2 2 3" xfId="8289"/>
    <cellStyle name="40% - Accent3 2 11 3 2 2 3 2" xfId="27849"/>
    <cellStyle name="40% - Accent3 2 11 3 2 2 3 3" xfId="45669"/>
    <cellStyle name="40% - Accent3 2 11 3 2 2 4" xfId="14370"/>
    <cellStyle name="40% - Accent3 2 11 3 2 2 4 2" xfId="33799"/>
    <cellStyle name="40% - Accent3 2 11 3 2 2 5" xfId="19646"/>
    <cellStyle name="40% - Accent3 2 11 3 2 2 5 2" xfId="38970"/>
    <cellStyle name="40% - Accent3 2 11 3 2 2 6" xfId="22615"/>
    <cellStyle name="40% - Accent3 2 11 3 2 2 7" xfId="21130"/>
    <cellStyle name="40% - Accent3 2 11 3 2 2 8" xfId="40454"/>
    <cellStyle name="40% - Accent3 2 11 3 2 3" xfId="3788"/>
    <cellStyle name="40% - Accent3 2 11 3 2 3 2" xfId="9175"/>
    <cellStyle name="40% - Accent3 2 11 3 2 3 2 2" xfId="28733"/>
    <cellStyle name="40% - Accent3 2 11 3 2 3 2 3" xfId="46549"/>
    <cellStyle name="40% - Accent3 2 11 3 2 3 3" xfId="15294"/>
    <cellStyle name="40% - Accent3 2 11 3 2 3 3 2" xfId="34687"/>
    <cellStyle name="40% - Accent3 2 11 3 2 3 4" xfId="23504"/>
    <cellStyle name="40% - Accent3 2 11 3 2 3 5" xfId="41334"/>
    <cellStyle name="40% - Accent3 2 11 3 2 4" xfId="5896"/>
    <cellStyle name="40% - Accent3 2 11 3 2 4 2" xfId="11257"/>
    <cellStyle name="40% - Accent3 2 11 3 2 4 2 2" xfId="30815"/>
    <cellStyle name="40% - Accent3 2 11 3 2 4 2 3" xfId="48601"/>
    <cellStyle name="40% - Accent3 2 11 3 2 4 3" xfId="17380"/>
    <cellStyle name="40% - Accent3 2 11 3 2 4 3 2" xfId="36739"/>
    <cellStyle name="40% - Accent3 2 11 3 2 4 4" xfId="25556"/>
    <cellStyle name="40% - Accent3 2 11 3 2 4 5" xfId="43386"/>
    <cellStyle name="40% - Accent3 2 11 3 2 5" xfId="7543"/>
    <cellStyle name="40% - Accent3 2 11 3 2 5 2" xfId="27103"/>
    <cellStyle name="40% - Accent3 2 11 3 2 5 3" xfId="44927"/>
    <cellStyle name="40% - Accent3 2 11 3 2 6" xfId="13624"/>
    <cellStyle name="40% - Accent3 2 11 3 2 6 2" xfId="33057"/>
    <cellStyle name="40% - Accent3 2 11 3 2 7" xfId="18904"/>
    <cellStyle name="40% - Accent3 2 11 3 2 7 2" xfId="38228"/>
    <cellStyle name="40% - Accent3 2 11 3 2 8" xfId="21872"/>
    <cellStyle name="40% - Accent3 2 11 3 2 9" xfId="20388"/>
    <cellStyle name="40% - Accent3 2 11 3 3" xfId="2202"/>
    <cellStyle name="40% - Accent3 2 11 3 3 2" xfId="4238"/>
    <cellStyle name="40% - Accent3 2 11 3 3 2 2" xfId="9625"/>
    <cellStyle name="40% - Accent3 2 11 3 3 2 2 2" xfId="29183"/>
    <cellStyle name="40% - Accent3 2 11 3 3 2 2 3" xfId="46999"/>
    <cellStyle name="40% - Accent3 2 11 3 3 2 3" xfId="15744"/>
    <cellStyle name="40% - Accent3 2 11 3 3 2 3 2" xfId="35137"/>
    <cellStyle name="40% - Accent3 2 11 3 3 2 4" xfId="23954"/>
    <cellStyle name="40% - Accent3 2 11 3 3 2 5" xfId="41784"/>
    <cellStyle name="40% - Accent3 2 11 3 3 3" xfId="7997"/>
    <cellStyle name="40% - Accent3 2 11 3 3 3 2" xfId="27557"/>
    <cellStyle name="40% - Accent3 2 11 3 3 3 3" xfId="45378"/>
    <cellStyle name="40% - Accent3 2 11 3 3 4" xfId="14078"/>
    <cellStyle name="40% - Accent3 2 11 3 3 4 2" xfId="33508"/>
    <cellStyle name="40% - Accent3 2 11 3 3 5" xfId="19355"/>
    <cellStyle name="40% - Accent3 2 11 3 3 5 2" xfId="38679"/>
    <cellStyle name="40% - Accent3 2 11 3 3 6" xfId="22323"/>
    <cellStyle name="40% - Accent3 2 11 3 3 7" xfId="20839"/>
    <cellStyle name="40% - Accent3 2 11 3 3 8" xfId="40163"/>
    <cellStyle name="40% - Accent3 2 11 3 4" xfId="3376"/>
    <cellStyle name="40% - Accent3 2 11 3 4 2" xfId="8868"/>
    <cellStyle name="40% - Accent3 2 11 3 4 2 2" xfId="28428"/>
    <cellStyle name="40% - Accent3 2 11 3 4 2 3" xfId="46245"/>
    <cellStyle name="40% - Accent3 2 11 3 4 3" xfId="14970"/>
    <cellStyle name="40% - Accent3 2 11 3 4 3 2" xfId="34383"/>
    <cellStyle name="40% - Accent3 2 11 3 4 4" xfId="23200"/>
    <cellStyle name="40% - Accent3 2 11 3 4 5" xfId="41030"/>
    <cellStyle name="40% - Accent3 2 11 3 5" xfId="5287"/>
    <cellStyle name="40% - Accent3 2 11 3 5 2" xfId="10653"/>
    <cellStyle name="40% - Accent3 2 11 3 5 2 2" xfId="30211"/>
    <cellStyle name="40% - Accent3 2 11 3 5 2 3" xfId="48010"/>
    <cellStyle name="40% - Accent3 2 11 3 5 3" xfId="16776"/>
    <cellStyle name="40% - Accent3 2 11 3 5 3 2" xfId="36148"/>
    <cellStyle name="40% - Accent3 2 11 3 5 4" xfId="24965"/>
    <cellStyle name="40% - Accent3 2 11 3 5 5" xfId="42795"/>
    <cellStyle name="40% - Accent3 2 11 3 6" xfId="6383"/>
    <cellStyle name="40% - Accent3 2 11 3 6 2" xfId="11744"/>
    <cellStyle name="40% - Accent3 2 11 3 6 2 2" xfId="31302"/>
    <cellStyle name="40% - Accent3 2 11 3 6 2 3" xfId="49087"/>
    <cellStyle name="40% - Accent3 2 11 3 6 3" xfId="17867"/>
    <cellStyle name="40% - Accent3 2 11 3 6 3 2" xfId="37225"/>
    <cellStyle name="40% - Accent3 2 11 3 6 4" xfId="26042"/>
    <cellStyle name="40% - Accent3 2 11 3 6 5" xfId="43872"/>
    <cellStyle name="40% - Accent3 2 11 3 7" xfId="6787"/>
    <cellStyle name="40% - Accent3 2 11 3 7 2" xfId="12148"/>
    <cellStyle name="40% - Accent3 2 11 3 7 2 2" xfId="31706"/>
    <cellStyle name="40% - Accent3 2 11 3 7 2 3" xfId="49491"/>
    <cellStyle name="40% - Accent3 2 11 3 7 3" xfId="18271"/>
    <cellStyle name="40% - Accent3 2 11 3 7 3 2" xfId="37629"/>
    <cellStyle name="40% - Accent3 2 11 3 7 4" xfId="26446"/>
    <cellStyle name="40% - Accent3 2 11 3 7 5" xfId="44276"/>
    <cellStyle name="40% - Accent3 2 11 3 8" xfId="7251"/>
    <cellStyle name="40% - Accent3 2 11 3 8 2" xfId="26811"/>
    <cellStyle name="40% - Accent3 2 11 3 8 3" xfId="44636"/>
    <cellStyle name="40% - Accent3 2 11 3 9" xfId="12471"/>
    <cellStyle name="40% - Accent3 2 11 3 9 2" xfId="32028"/>
    <cellStyle name="40% - Accent3 2 11 3 9 3" xfId="49812"/>
    <cellStyle name="40% - Accent3 2 11 4" xfId="1603"/>
    <cellStyle name="40% - Accent3 2 11 4 10" xfId="39567"/>
    <cellStyle name="40% - Accent3 2 11 4 2" xfId="2349"/>
    <cellStyle name="40% - Accent3 2 11 4 2 2" xfId="4372"/>
    <cellStyle name="40% - Accent3 2 11 4 2 2 2" xfId="9759"/>
    <cellStyle name="40% - Accent3 2 11 4 2 2 2 2" xfId="29317"/>
    <cellStyle name="40% - Accent3 2 11 4 2 2 2 3" xfId="47132"/>
    <cellStyle name="40% - Accent3 2 11 4 2 2 3" xfId="15878"/>
    <cellStyle name="40% - Accent3 2 11 4 2 2 3 2" xfId="35270"/>
    <cellStyle name="40% - Accent3 2 11 4 2 2 4" xfId="24087"/>
    <cellStyle name="40% - Accent3 2 11 4 2 2 5" xfId="41917"/>
    <cellStyle name="40% - Accent3 2 11 4 2 3" xfId="5684"/>
    <cellStyle name="40% - Accent3 2 11 4 2 3 2" xfId="11045"/>
    <cellStyle name="40% - Accent3 2 11 4 2 3 2 2" xfId="30603"/>
    <cellStyle name="40% - Accent3 2 11 4 2 3 2 3" xfId="48389"/>
    <cellStyle name="40% - Accent3 2 11 4 2 3 3" xfId="17168"/>
    <cellStyle name="40% - Accent3 2 11 4 2 3 3 2" xfId="36527"/>
    <cellStyle name="40% - Accent3 2 11 4 2 3 4" xfId="25344"/>
    <cellStyle name="40% - Accent3 2 11 4 2 3 5" xfId="43174"/>
    <cellStyle name="40% - Accent3 2 11 4 2 4" xfId="8144"/>
    <cellStyle name="40% - Accent3 2 11 4 2 4 2" xfId="27704"/>
    <cellStyle name="40% - Accent3 2 11 4 2 4 3" xfId="45524"/>
    <cellStyle name="40% - Accent3 2 11 4 2 5" xfId="14225"/>
    <cellStyle name="40% - Accent3 2 11 4 2 5 2" xfId="33654"/>
    <cellStyle name="40% - Accent3 2 11 4 2 6" xfId="19501"/>
    <cellStyle name="40% - Accent3 2 11 4 2 6 2" xfId="38825"/>
    <cellStyle name="40% - Accent3 2 11 4 2 7" xfId="22470"/>
    <cellStyle name="40% - Accent3 2 11 4 2 8" xfId="20985"/>
    <cellStyle name="40% - Accent3 2 11 4 2 9" xfId="40309"/>
    <cellStyle name="40% - Accent3 2 11 4 3" xfId="3645"/>
    <cellStyle name="40% - Accent3 2 11 4 3 2" xfId="9032"/>
    <cellStyle name="40% - Accent3 2 11 4 3 2 2" xfId="28590"/>
    <cellStyle name="40% - Accent3 2 11 4 3 2 3" xfId="46406"/>
    <cellStyle name="40% - Accent3 2 11 4 3 3" xfId="15151"/>
    <cellStyle name="40% - Accent3 2 11 4 3 3 2" xfId="34544"/>
    <cellStyle name="40% - Accent3 2 11 4 3 4" xfId="23361"/>
    <cellStyle name="40% - Accent3 2 11 4 3 5" xfId="41191"/>
    <cellStyle name="40% - Accent3 2 11 4 4" xfId="5060"/>
    <cellStyle name="40% - Accent3 2 11 4 4 2" xfId="10427"/>
    <cellStyle name="40% - Accent3 2 11 4 4 2 2" xfId="29985"/>
    <cellStyle name="40% - Accent3 2 11 4 4 2 3" xfId="47798"/>
    <cellStyle name="40% - Accent3 2 11 4 4 3" xfId="16550"/>
    <cellStyle name="40% - Accent3 2 11 4 4 3 2" xfId="35936"/>
    <cellStyle name="40% - Accent3 2 11 4 4 4" xfId="24753"/>
    <cellStyle name="40% - Accent3 2 11 4 4 5" xfId="42583"/>
    <cellStyle name="40% - Accent3 2 11 4 5" xfId="7398"/>
    <cellStyle name="40% - Accent3 2 11 4 5 2" xfId="26958"/>
    <cellStyle name="40% - Accent3 2 11 4 5 3" xfId="44782"/>
    <cellStyle name="40% - Accent3 2 11 4 6" xfId="13479"/>
    <cellStyle name="40% - Accent3 2 11 4 6 2" xfId="32912"/>
    <cellStyle name="40% - Accent3 2 11 4 7" xfId="18759"/>
    <cellStyle name="40% - Accent3 2 11 4 7 2" xfId="38083"/>
    <cellStyle name="40% - Accent3 2 11 4 8" xfId="21727"/>
    <cellStyle name="40% - Accent3 2 11 4 9" xfId="20243"/>
    <cellStyle name="40% - Accent3 2 11 5" xfId="1910"/>
    <cellStyle name="40% - Accent3 2 11 5 10" xfId="39873"/>
    <cellStyle name="40% - Accent3 2 11 5 2" xfId="2656"/>
    <cellStyle name="40% - Accent3 2 11 5 2 2" xfId="4678"/>
    <cellStyle name="40% - Accent3 2 11 5 2 2 2" xfId="10065"/>
    <cellStyle name="40% - Accent3 2 11 5 2 2 2 2" xfId="29623"/>
    <cellStyle name="40% - Accent3 2 11 5 2 2 2 3" xfId="47437"/>
    <cellStyle name="40% - Accent3 2 11 5 2 2 3" xfId="16184"/>
    <cellStyle name="40% - Accent3 2 11 5 2 2 3 2" xfId="35575"/>
    <cellStyle name="40% - Accent3 2 11 5 2 2 4" xfId="24392"/>
    <cellStyle name="40% - Accent3 2 11 5 2 2 5" xfId="42222"/>
    <cellStyle name="40% - Accent3 2 11 5 2 3" xfId="8451"/>
    <cellStyle name="40% - Accent3 2 11 5 2 3 2" xfId="28011"/>
    <cellStyle name="40% - Accent3 2 11 5 2 3 3" xfId="45830"/>
    <cellStyle name="40% - Accent3 2 11 5 2 4" xfId="14532"/>
    <cellStyle name="40% - Accent3 2 11 5 2 4 2" xfId="33960"/>
    <cellStyle name="40% - Accent3 2 11 5 2 5" xfId="19807"/>
    <cellStyle name="40% - Accent3 2 11 5 2 5 2" xfId="39131"/>
    <cellStyle name="40% - Accent3 2 11 5 2 6" xfId="22777"/>
    <cellStyle name="40% - Accent3 2 11 5 2 7" xfId="21291"/>
    <cellStyle name="40% - Accent3 2 11 5 2 8" xfId="40615"/>
    <cellStyle name="40% - Accent3 2 11 5 3" xfId="3948"/>
    <cellStyle name="40% - Accent3 2 11 5 3 2" xfId="9335"/>
    <cellStyle name="40% - Accent3 2 11 5 3 2 2" xfId="28893"/>
    <cellStyle name="40% - Accent3 2 11 5 3 2 3" xfId="46709"/>
    <cellStyle name="40% - Accent3 2 11 5 3 3" xfId="15454"/>
    <cellStyle name="40% - Accent3 2 11 5 3 3 2" xfId="34847"/>
    <cellStyle name="40% - Accent3 2 11 5 3 4" xfId="23664"/>
    <cellStyle name="40% - Accent3 2 11 5 3 5" xfId="41494"/>
    <cellStyle name="40% - Accent3 2 11 5 4" xfId="5494"/>
    <cellStyle name="40% - Accent3 2 11 5 4 2" xfId="10855"/>
    <cellStyle name="40% - Accent3 2 11 5 4 2 2" xfId="30413"/>
    <cellStyle name="40% - Accent3 2 11 5 4 2 3" xfId="48199"/>
    <cellStyle name="40% - Accent3 2 11 5 4 3" xfId="16978"/>
    <cellStyle name="40% - Accent3 2 11 5 4 3 2" xfId="36337"/>
    <cellStyle name="40% - Accent3 2 11 5 4 4" xfId="25154"/>
    <cellStyle name="40% - Accent3 2 11 5 4 5" xfId="42984"/>
    <cellStyle name="40% - Accent3 2 11 5 5" xfId="7705"/>
    <cellStyle name="40% - Accent3 2 11 5 5 2" xfId="27265"/>
    <cellStyle name="40% - Accent3 2 11 5 5 3" xfId="45088"/>
    <cellStyle name="40% - Accent3 2 11 5 6" xfId="13786"/>
    <cellStyle name="40% - Accent3 2 11 5 6 2" xfId="33218"/>
    <cellStyle name="40% - Accent3 2 11 5 7" xfId="19065"/>
    <cellStyle name="40% - Accent3 2 11 5 7 2" xfId="38389"/>
    <cellStyle name="40% - Accent3 2 11 5 8" xfId="22033"/>
    <cellStyle name="40% - Accent3 2 11 5 9" xfId="20549"/>
    <cellStyle name="40% - Accent3 2 11 6" xfId="2057"/>
    <cellStyle name="40% - Accent3 2 11 6 2" xfId="4093"/>
    <cellStyle name="40% - Accent3 2 11 6 2 2" xfId="9480"/>
    <cellStyle name="40% - Accent3 2 11 6 2 2 2" xfId="29038"/>
    <cellStyle name="40% - Accent3 2 11 6 2 2 3" xfId="46854"/>
    <cellStyle name="40% - Accent3 2 11 6 2 3" xfId="15599"/>
    <cellStyle name="40% - Accent3 2 11 6 2 3 2" xfId="34992"/>
    <cellStyle name="40% - Accent3 2 11 6 2 4" xfId="23809"/>
    <cellStyle name="40% - Accent3 2 11 6 2 5" xfId="41639"/>
    <cellStyle name="40% - Accent3 2 11 6 3" xfId="7852"/>
    <cellStyle name="40% - Accent3 2 11 6 3 2" xfId="27412"/>
    <cellStyle name="40% - Accent3 2 11 6 3 3" xfId="45233"/>
    <cellStyle name="40% - Accent3 2 11 6 4" xfId="13933"/>
    <cellStyle name="40% - Accent3 2 11 6 4 2" xfId="33363"/>
    <cellStyle name="40% - Accent3 2 11 6 5" xfId="19210"/>
    <cellStyle name="40% - Accent3 2 11 6 5 2" xfId="38534"/>
    <cellStyle name="40% - Accent3 2 11 6 6" xfId="22178"/>
    <cellStyle name="40% - Accent3 2 11 6 7" xfId="20694"/>
    <cellStyle name="40% - Accent3 2 11 6 8" xfId="40018"/>
    <cellStyle name="40% - Accent3 2 11 7" xfId="3085"/>
    <cellStyle name="40% - Accent3 2 11 7 2" xfId="8665"/>
    <cellStyle name="40% - Accent3 2 11 7 2 2" xfId="28225"/>
    <cellStyle name="40% - Accent3 2 11 7 2 3" xfId="46042"/>
    <cellStyle name="40% - Accent3 2 11 7 3" xfId="14756"/>
    <cellStyle name="40% - Accent3 2 11 7 3 2" xfId="34176"/>
    <cellStyle name="40% - Accent3 2 11 7 4" xfId="22993"/>
    <cellStyle name="40% - Accent3 2 11 7 5" xfId="40827"/>
    <cellStyle name="40% - Accent3 2 11 8" xfId="4851"/>
    <cellStyle name="40% - Accent3 2 11 8 2" xfId="10235"/>
    <cellStyle name="40% - Accent3 2 11 8 2 2" xfId="29793"/>
    <cellStyle name="40% - Accent3 2 11 8 2 3" xfId="47607"/>
    <cellStyle name="40% - Accent3 2 11 8 3" xfId="16357"/>
    <cellStyle name="40% - Accent3 2 11 8 3 2" xfId="35745"/>
    <cellStyle name="40% - Accent3 2 11 8 4" xfId="24562"/>
    <cellStyle name="40% - Accent3 2 11 8 5" xfId="42392"/>
    <cellStyle name="40% - Accent3 2 11 9" xfId="6180"/>
    <cellStyle name="40% - Accent3 2 11 9 2" xfId="11541"/>
    <cellStyle name="40% - Accent3 2 11 9 2 2" xfId="31099"/>
    <cellStyle name="40% - Accent3 2 11 9 2 3" xfId="48884"/>
    <cellStyle name="40% - Accent3 2 11 9 3" xfId="17664"/>
    <cellStyle name="40% - Accent3 2 11 9 3 2" xfId="37022"/>
    <cellStyle name="40% - Accent3 2 11 9 4" xfId="25839"/>
    <cellStyle name="40% - Accent3 2 11 9 5" xfId="43669"/>
    <cellStyle name="40% - Accent3 2 12" xfId="1296"/>
    <cellStyle name="40% - Accent3 2 12 10" xfId="7191"/>
    <cellStyle name="40% - Accent3 2 12 10 2" xfId="26751"/>
    <cellStyle name="40% - Accent3 2 12 10 3" xfId="44576"/>
    <cellStyle name="40% - Accent3 2 12 11" xfId="12399"/>
    <cellStyle name="40% - Accent3 2 12 11 2" xfId="31957"/>
    <cellStyle name="40% - Accent3 2 12 11 3" xfId="49741"/>
    <cellStyle name="40% - Accent3 2 12 12" xfId="12754"/>
    <cellStyle name="40% - Accent3 2 12 12 2" xfId="32310"/>
    <cellStyle name="40% - Accent3 2 12 12 3" xfId="50051"/>
    <cellStyle name="40% - Accent3 2 12 13" xfId="13207"/>
    <cellStyle name="40% - Accent3 2 12 13 2" xfId="32706"/>
    <cellStyle name="40% - Accent3 2 12 14" xfId="18519"/>
    <cellStyle name="40% - Accent3 2 12 14 2" xfId="37877"/>
    <cellStyle name="40% - Accent3 2 12 15" xfId="21521"/>
    <cellStyle name="40% - Accent3 2 12 16" xfId="20037"/>
    <cellStyle name="40% - Accent3 2 12 17" xfId="39361"/>
    <cellStyle name="40% - Accent3 2 12 2" xfId="1541"/>
    <cellStyle name="40% - Accent3 2 12 2 10" xfId="12912"/>
    <cellStyle name="40% - Accent3 2 12 2 10 2" xfId="32468"/>
    <cellStyle name="40% - Accent3 2 12 2 10 3" xfId="50207"/>
    <cellStyle name="40% - Accent3 2 12 2 11" xfId="13418"/>
    <cellStyle name="40% - Accent3 2 12 2 11 2" xfId="32851"/>
    <cellStyle name="40% - Accent3 2 12 2 12" xfId="18698"/>
    <cellStyle name="40% - Accent3 2 12 2 12 2" xfId="38022"/>
    <cellStyle name="40% - Accent3 2 12 2 13" xfId="21666"/>
    <cellStyle name="40% - Accent3 2 12 2 14" xfId="20182"/>
    <cellStyle name="40% - Accent3 2 12 2 15" xfId="39506"/>
    <cellStyle name="40% - Accent3 2 12 2 2" xfId="1834"/>
    <cellStyle name="40% - Accent3 2 12 2 2 10" xfId="39797"/>
    <cellStyle name="40% - Accent3 2 12 2 2 2" xfId="2580"/>
    <cellStyle name="40% - Accent3 2 12 2 2 2 2" xfId="4603"/>
    <cellStyle name="40% - Accent3 2 12 2 2 2 2 2" xfId="9990"/>
    <cellStyle name="40% - Accent3 2 12 2 2 2 2 2 2" xfId="29548"/>
    <cellStyle name="40% - Accent3 2 12 2 2 2 2 2 3" xfId="47362"/>
    <cellStyle name="40% - Accent3 2 12 2 2 2 2 3" xfId="16109"/>
    <cellStyle name="40% - Accent3 2 12 2 2 2 2 3 2" xfId="35500"/>
    <cellStyle name="40% - Accent3 2 12 2 2 2 2 4" xfId="24317"/>
    <cellStyle name="40% - Accent3 2 12 2 2 2 2 5" xfId="42147"/>
    <cellStyle name="40% - Accent3 2 12 2 2 2 3" xfId="8375"/>
    <cellStyle name="40% - Accent3 2 12 2 2 2 3 2" xfId="27935"/>
    <cellStyle name="40% - Accent3 2 12 2 2 2 3 3" xfId="45754"/>
    <cellStyle name="40% - Accent3 2 12 2 2 2 4" xfId="14456"/>
    <cellStyle name="40% - Accent3 2 12 2 2 2 4 2" xfId="33884"/>
    <cellStyle name="40% - Accent3 2 12 2 2 2 5" xfId="19731"/>
    <cellStyle name="40% - Accent3 2 12 2 2 2 5 2" xfId="39055"/>
    <cellStyle name="40% - Accent3 2 12 2 2 2 6" xfId="22701"/>
    <cellStyle name="40% - Accent3 2 12 2 2 2 7" xfId="21215"/>
    <cellStyle name="40% - Accent3 2 12 2 2 2 8" xfId="40539"/>
    <cellStyle name="40% - Accent3 2 12 2 2 3" xfId="3873"/>
    <cellStyle name="40% - Accent3 2 12 2 2 3 2" xfId="9260"/>
    <cellStyle name="40% - Accent3 2 12 2 2 3 2 2" xfId="28818"/>
    <cellStyle name="40% - Accent3 2 12 2 2 3 2 3" xfId="46634"/>
    <cellStyle name="40% - Accent3 2 12 2 2 3 3" xfId="15379"/>
    <cellStyle name="40% - Accent3 2 12 2 2 3 3 2" xfId="34772"/>
    <cellStyle name="40% - Accent3 2 12 2 2 3 4" xfId="23589"/>
    <cellStyle name="40% - Accent3 2 12 2 2 3 5" xfId="41419"/>
    <cellStyle name="40% - Accent3 2 12 2 2 4" xfId="5981"/>
    <cellStyle name="40% - Accent3 2 12 2 2 4 2" xfId="11342"/>
    <cellStyle name="40% - Accent3 2 12 2 2 4 2 2" xfId="30900"/>
    <cellStyle name="40% - Accent3 2 12 2 2 4 2 3" xfId="48686"/>
    <cellStyle name="40% - Accent3 2 12 2 2 4 3" xfId="17465"/>
    <cellStyle name="40% - Accent3 2 12 2 2 4 3 2" xfId="36824"/>
    <cellStyle name="40% - Accent3 2 12 2 2 4 4" xfId="25641"/>
    <cellStyle name="40% - Accent3 2 12 2 2 4 5" xfId="43471"/>
    <cellStyle name="40% - Accent3 2 12 2 2 5" xfId="7629"/>
    <cellStyle name="40% - Accent3 2 12 2 2 5 2" xfId="27189"/>
    <cellStyle name="40% - Accent3 2 12 2 2 5 3" xfId="45012"/>
    <cellStyle name="40% - Accent3 2 12 2 2 6" xfId="13710"/>
    <cellStyle name="40% - Accent3 2 12 2 2 6 2" xfId="33142"/>
    <cellStyle name="40% - Accent3 2 12 2 2 7" xfId="18989"/>
    <cellStyle name="40% - Accent3 2 12 2 2 7 2" xfId="38313"/>
    <cellStyle name="40% - Accent3 2 12 2 2 8" xfId="21957"/>
    <cellStyle name="40% - Accent3 2 12 2 2 9" xfId="20473"/>
    <cellStyle name="40% - Accent3 2 12 2 3" xfId="2288"/>
    <cellStyle name="40% - Accent3 2 12 2 3 2" xfId="4324"/>
    <cellStyle name="40% - Accent3 2 12 2 3 2 2" xfId="9711"/>
    <cellStyle name="40% - Accent3 2 12 2 3 2 2 2" xfId="29269"/>
    <cellStyle name="40% - Accent3 2 12 2 3 2 2 3" xfId="47084"/>
    <cellStyle name="40% - Accent3 2 12 2 3 2 3" xfId="15830"/>
    <cellStyle name="40% - Accent3 2 12 2 3 2 3 2" xfId="35222"/>
    <cellStyle name="40% - Accent3 2 12 2 3 2 4" xfId="24039"/>
    <cellStyle name="40% - Accent3 2 12 2 3 2 5" xfId="41869"/>
    <cellStyle name="40% - Accent3 2 12 2 3 3" xfId="8083"/>
    <cellStyle name="40% - Accent3 2 12 2 3 3 2" xfId="27643"/>
    <cellStyle name="40% - Accent3 2 12 2 3 3 3" xfId="45463"/>
    <cellStyle name="40% - Accent3 2 12 2 3 4" xfId="14164"/>
    <cellStyle name="40% - Accent3 2 12 2 3 4 2" xfId="33593"/>
    <cellStyle name="40% - Accent3 2 12 2 3 5" xfId="19440"/>
    <cellStyle name="40% - Accent3 2 12 2 3 5 2" xfId="38764"/>
    <cellStyle name="40% - Accent3 2 12 2 3 6" xfId="22409"/>
    <cellStyle name="40% - Accent3 2 12 2 3 7" xfId="20924"/>
    <cellStyle name="40% - Accent3 2 12 2 3 8" xfId="40248"/>
    <cellStyle name="40% - Accent3 2 12 2 4" xfId="3461"/>
    <cellStyle name="40% - Accent3 2 12 2 4 2" xfId="8953"/>
    <cellStyle name="40% - Accent3 2 12 2 4 2 2" xfId="28513"/>
    <cellStyle name="40% - Accent3 2 12 2 4 2 3" xfId="46330"/>
    <cellStyle name="40% - Accent3 2 12 2 4 3" xfId="15055"/>
    <cellStyle name="40% - Accent3 2 12 2 4 3 2" xfId="34468"/>
    <cellStyle name="40% - Accent3 2 12 2 4 4" xfId="23285"/>
    <cellStyle name="40% - Accent3 2 12 2 4 5" xfId="41115"/>
    <cellStyle name="40% - Accent3 2 12 2 5" xfId="5372"/>
    <cellStyle name="40% - Accent3 2 12 2 5 2" xfId="10738"/>
    <cellStyle name="40% - Accent3 2 12 2 5 2 2" xfId="30296"/>
    <cellStyle name="40% - Accent3 2 12 2 5 2 3" xfId="48095"/>
    <cellStyle name="40% - Accent3 2 12 2 5 3" xfId="16861"/>
    <cellStyle name="40% - Accent3 2 12 2 5 3 2" xfId="36233"/>
    <cellStyle name="40% - Accent3 2 12 2 5 4" xfId="25050"/>
    <cellStyle name="40% - Accent3 2 12 2 5 5" xfId="42880"/>
    <cellStyle name="40% - Accent3 2 12 2 6" xfId="6468"/>
    <cellStyle name="40% - Accent3 2 12 2 6 2" xfId="11829"/>
    <cellStyle name="40% - Accent3 2 12 2 6 2 2" xfId="31387"/>
    <cellStyle name="40% - Accent3 2 12 2 6 2 3" xfId="49172"/>
    <cellStyle name="40% - Accent3 2 12 2 6 3" xfId="17952"/>
    <cellStyle name="40% - Accent3 2 12 2 6 3 2" xfId="37310"/>
    <cellStyle name="40% - Accent3 2 12 2 6 4" xfId="26127"/>
    <cellStyle name="40% - Accent3 2 12 2 6 5" xfId="43957"/>
    <cellStyle name="40% - Accent3 2 12 2 7" xfId="6872"/>
    <cellStyle name="40% - Accent3 2 12 2 7 2" xfId="12233"/>
    <cellStyle name="40% - Accent3 2 12 2 7 2 2" xfId="31791"/>
    <cellStyle name="40% - Accent3 2 12 2 7 2 3" xfId="49576"/>
    <cellStyle name="40% - Accent3 2 12 2 7 3" xfId="18356"/>
    <cellStyle name="40% - Accent3 2 12 2 7 3 2" xfId="37714"/>
    <cellStyle name="40% - Accent3 2 12 2 7 4" xfId="26531"/>
    <cellStyle name="40% - Accent3 2 12 2 7 5" xfId="44361"/>
    <cellStyle name="40% - Accent3 2 12 2 8" xfId="7337"/>
    <cellStyle name="40% - Accent3 2 12 2 8 2" xfId="26897"/>
    <cellStyle name="40% - Accent3 2 12 2 8 3" xfId="44721"/>
    <cellStyle name="40% - Accent3 2 12 2 9" xfId="12556"/>
    <cellStyle name="40% - Accent3 2 12 2 9 2" xfId="32113"/>
    <cellStyle name="40% - Accent3 2 12 2 9 3" xfId="49897"/>
    <cellStyle name="40% - Accent3 2 12 3" xfId="1688"/>
    <cellStyle name="40% - Accent3 2 12 3 10" xfId="39652"/>
    <cellStyle name="40% - Accent3 2 12 3 2" xfId="2434"/>
    <cellStyle name="40% - Accent3 2 12 3 2 2" xfId="4457"/>
    <cellStyle name="40% - Accent3 2 12 3 2 2 2" xfId="9844"/>
    <cellStyle name="40% - Accent3 2 12 3 2 2 2 2" xfId="29402"/>
    <cellStyle name="40% - Accent3 2 12 3 2 2 2 3" xfId="47217"/>
    <cellStyle name="40% - Accent3 2 12 3 2 2 3" xfId="15963"/>
    <cellStyle name="40% - Accent3 2 12 3 2 2 3 2" xfId="35355"/>
    <cellStyle name="40% - Accent3 2 12 3 2 2 4" xfId="24172"/>
    <cellStyle name="40% - Accent3 2 12 3 2 2 5" xfId="42002"/>
    <cellStyle name="40% - Accent3 2 12 3 2 3" xfId="5769"/>
    <cellStyle name="40% - Accent3 2 12 3 2 3 2" xfId="11130"/>
    <cellStyle name="40% - Accent3 2 12 3 2 3 2 2" xfId="30688"/>
    <cellStyle name="40% - Accent3 2 12 3 2 3 2 3" xfId="48474"/>
    <cellStyle name="40% - Accent3 2 12 3 2 3 3" xfId="17253"/>
    <cellStyle name="40% - Accent3 2 12 3 2 3 3 2" xfId="36612"/>
    <cellStyle name="40% - Accent3 2 12 3 2 3 4" xfId="25429"/>
    <cellStyle name="40% - Accent3 2 12 3 2 3 5" xfId="43259"/>
    <cellStyle name="40% - Accent3 2 12 3 2 4" xfId="8229"/>
    <cellStyle name="40% - Accent3 2 12 3 2 4 2" xfId="27789"/>
    <cellStyle name="40% - Accent3 2 12 3 2 4 3" xfId="45609"/>
    <cellStyle name="40% - Accent3 2 12 3 2 5" xfId="14310"/>
    <cellStyle name="40% - Accent3 2 12 3 2 5 2" xfId="33739"/>
    <cellStyle name="40% - Accent3 2 12 3 2 6" xfId="19586"/>
    <cellStyle name="40% - Accent3 2 12 3 2 6 2" xfId="38910"/>
    <cellStyle name="40% - Accent3 2 12 3 2 7" xfId="22555"/>
    <cellStyle name="40% - Accent3 2 12 3 2 8" xfId="21070"/>
    <cellStyle name="40% - Accent3 2 12 3 2 9" xfId="40394"/>
    <cellStyle name="40% - Accent3 2 12 3 3" xfId="3730"/>
    <cellStyle name="40% - Accent3 2 12 3 3 2" xfId="9117"/>
    <cellStyle name="40% - Accent3 2 12 3 3 2 2" xfId="28675"/>
    <cellStyle name="40% - Accent3 2 12 3 3 2 3" xfId="46491"/>
    <cellStyle name="40% - Accent3 2 12 3 3 3" xfId="15236"/>
    <cellStyle name="40% - Accent3 2 12 3 3 3 2" xfId="34629"/>
    <cellStyle name="40% - Accent3 2 12 3 3 4" xfId="23446"/>
    <cellStyle name="40% - Accent3 2 12 3 3 5" xfId="41276"/>
    <cellStyle name="40% - Accent3 2 12 3 4" xfId="5145"/>
    <cellStyle name="40% - Accent3 2 12 3 4 2" xfId="10512"/>
    <cellStyle name="40% - Accent3 2 12 3 4 2 2" xfId="30070"/>
    <cellStyle name="40% - Accent3 2 12 3 4 2 3" xfId="47883"/>
    <cellStyle name="40% - Accent3 2 12 3 4 3" xfId="16635"/>
    <cellStyle name="40% - Accent3 2 12 3 4 3 2" xfId="36021"/>
    <cellStyle name="40% - Accent3 2 12 3 4 4" xfId="24838"/>
    <cellStyle name="40% - Accent3 2 12 3 4 5" xfId="42668"/>
    <cellStyle name="40% - Accent3 2 12 3 5" xfId="7483"/>
    <cellStyle name="40% - Accent3 2 12 3 5 2" xfId="27043"/>
    <cellStyle name="40% - Accent3 2 12 3 5 3" xfId="44867"/>
    <cellStyle name="40% - Accent3 2 12 3 6" xfId="13564"/>
    <cellStyle name="40% - Accent3 2 12 3 6 2" xfId="32997"/>
    <cellStyle name="40% - Accent3 2 12 3 7" xfId="18844"/>
    <cellStyle name="40% - Accent3 2 12 3 7 2" xfId="38168"/>
    <cellStyle name="40% - Accent3 2 12 3 8" xfId="21812"/>
    <cellStyle name="40% - Accent3 2 12 3 9" xfId="20328"/>
    <cellStyle name="40% - Accent3 2 12 4" xfId="1996"/>
    <cellStyle name="40% - Accent3 2 12 4 10" xfId="39958"/>
    <cellStyle name="40% - Accent3 2 12 4 2" xfId="2741"/>
    <cellStyle name="40% - Accent3 2 12 4 2 2" xfId="4763"/>
    <cellStyle name="40% - Accent3 2 12 4 2 2 2" xfId="10150"/>
    <cellStyle name="40% - Accent3 2 12 4 2 2 2 2" xfId="29708"/>
    <cellStyle name="40% - Accent3 2 12 4 2 2 2 3" xfId="47522"/>
    <cellStyle name="40% - Accent3 2 12 4 2 2 3" xfId="16269"/>
    <cellStyle name="40% - Accent3 2 12 4 2 2 3 2" xfId="35660"/>
    <cellStyle name="40% - Accent3 2 12 4 2 2 4" xfId="24477"/>
    <cellStyle name="40% - Accent3 2 12 4 2 2 5" xfId="42307"/>
    <cellStyle name="40% - Accent3 2 12 4 2 3" xfId="8536"/>
    <cellStyle name="40% - Accent3 2 12 4 2 3 2" xfId="28096"/>
    <cellStyle name="40% - Accent3 2 12 4 2 3 3" xfId="45915"/>
    <cellStyle name="40% - Accent3 2 12 4 2 4" xfId="14617"/>
    <cellStyle name="40% - Accent3 2 12 4 2 4 2" xfId="34045"/>
    <cellStyle name="40% - Accent3 2 12 4 2 5" xfId="19892"/>
    <cellStyle name="40% - Accent3 2 12 4 2 5 2" xfId="39216"/>
    <cellStyle name="40% - Accent3 2 12 4 2 6" xfId="22862"/>
    <cellStyle name="40% - Accent3 2 12 4 2 7" xfId="21376"/>
    <cellStyle name="40% - Accent3 2 12 4 2 8" xfId="40700"/>
    <cellStyle name="40% - Accent3 2 12 4 3" xfId="4033"/>
    <cellStyle name="40% - Accent3 2 12 4 3 2" xfId="9420"/>
    <cellStyle name="40% - Accent3 2 12 4 3 2 2" xfId="28978"/>
    <cellStyle name="40% - Accent3 2 12 4 3 2 3" xfId="46794"/>
    <cellStyle name="40% - Accent3 2 12 4 3 3" xfId="15539"/>
    <cellStyle name="40% - Accent3 2 12 4 3 3 2" xfId="34932"/>
    <cellStyle name="40% - Accent3 2 12 4 3 4" xfId="23749"/>
    <cellStyle name="40% - Accent3 2 12 4 3 5" xfId="41579"/>
    <cellStyle name="40% - Accent3 2 12 4 4" xfId="5579"/>
    <cellStyle name="40% - Accent3 2 12 4 4 2" xfId="10940"/>
    <cellStyle name="40% - Accent3 2 12 4 4 2 2" xfId="30498"/>
    <cellStyle name="40% - Accent3 2 12 4 4 2 3" xfId="48284"/>
    <cellStyle name="40% - Accent3 2 12 4 4 3" xfId="17063"/>
    <cellStyle name="40% - Accent3 2 12 4 4 3 2" xfId="36422"/>
    <cellStyle name="40% - Accent3 2 12 4 4 4" xfId="25239"/>
    <cellStyle name="40% - Accent3 2 12 4 4 5" xfId="43069"/>
    <cellStyle name="40% - Accent3 2 12 4 5" xfId="7791"/>
    <cellStyle name="40% - Accent3 2 12 4 5 2" xfId="27351"/>
    <cellStyle name="40% - Accent3 2 12 4 5 3" xfId="45173"/>
    <cellStyle name="40% - Accent3 2 12 4 6" xfId="13872"/>
    <cellStyle name="40% - Accent3 2 12 4 6 2" xfId="33303"/>
    <cellStyle name="40% - Accent3 2 12 4 7" xfId="19150"/>
    <cellStyle name="40% - Accent3 2 12 4 7 2" xfId="38474"/>
    <cellStyle name="40% - Accent3 2 12 4 8" xfId="22118"/>
    <cellStyle name="40% - Accent3 2 12 4 9" xfId="20634"/>
    <cellStyle name="40% - Accent3 2 12 5" xfId="2142"/>
    <cellStyle name="40% - Accent3 2 12 5 2" xfId="4178"/>
    <cellStyle name="40% - Accent3 2 12 5 2 2" xfId="9565"/>
    <cellStyle name="40% - Accent3 2 12 5 2 2 2" xfId="29123"/>
    <cellStyle name="40% - Accent3 2 12 5 2 2 3" xfId="46939"/>
    <cellStyle name="40% - Accent3 2 12 5 2 3" xfId="15684"/>
    <cellStyle name="40% - Accent3 2 12 5 2 3 2" xfId="35077"/>
    <cellStyle name="40% - Accent3 2 12 5 2 4" xfId="23894"/>
    <cellStyle name="40% - Accent3 2 12 5 2 5" xfId="41724"/>
    <cellStyle name="40% - Accent3 2 12 5 3" xfId="7937"/>
    <cellStyle name="40% - Accent3 2 12 5 3 2" xfId="27497"/>
    <cellStyle name="40% - Accent3 2 12 5 3 3" xfId="45318"/>
    <cellStyle name="40% - Accent3 2 12 5 4" xfId="14018"/>
    <cellStyle name="40% - Accent3 2 12 5 4 2" xfId="33448"/>
    <cellStyle name="40% - Accent3 2 12 5 5" xfId="19295"/>
    <cellStyle name="40% - Accent3 2 12 5 5 2" xfId="38619"/>
    <cellStyle name="40% - Accent3 2 12 5 6" xfId="22263"/>
    <cellStyle name="40% - Accent3 2 12 5 7" xfId="20779"/>
    <cellStyle name="40% - Accent3 2 12 5 8" xfId="40103"/>
    <cellStyle name="40% - Accent3 2 12 6" xfId="3170"/>
    <cellStyle name="40% - Accent3 2 12 6 2" xfId="8750"/>
    <cellStyle name="40% - Accent3 2 12 6 2 2" xfId="28310"/>
    <cellStyle name="40% - Accent3 2 12 6 2 3" xfId="46127"/>
    <cellStyle name="40% - Accent3 2 12 6 3" xfId="14841"/>
    <cellStyle name="40% - Accent3 2 12 6 3 2" xfId="34261"/>
    <cellStyle name="40% - Accent3 2 12 6 4" xfId="23078"/>
    <cellStyle name="40% - Accent3 2 12 6 5" xfId="40912"/>
    <cellStyle name="40% - Accent3 2 12 7" xfId="4938"/>
    <cellStyle name="40% - Accent3 2 12 7 2" xfId="10322"/>
    <cellStyle name="40% - Accent3 2 12 7 2 2" xfId="29880"/>
    <cellStyle name="40% - Accent3 2 12 7 2 3" xfId="47693"/>
    <cellStyle name="40% - Accent3 2 12 7 3" xfId="16444"/>
    <cellStyle name="40% - Accent3 2 12 7 3 2" xfId="35831"/>
    <cellStyle name="40% - Accent3 2 12 7 4" xfId="24648"/>
    <cellStyle name="40% - Accent3 2 12 7 5" xfId="42478"/>
    <cellStyle name="40% - Accent3 2 12 8" xfId="6265"/>
    <cellStyle name="40% - Accent3 2 12 8 2" xfId="11626"/>
    <cellStyle name="40% - Accent3 2 12 8 2 2" xfId="31184"/>
    <cellStyle name="40% - Accent3 2 12 8 2 3" xfId="48969"/>
    <cellStyle name="40% - Accent3 2 12 8 3" xfId="17749"/>
    <cellStyle name="40% - Accent3 2 12 8 3 2" xfId="37107"/>
    <cellStyle name="40% - Accent3 2 12 8 4" xfId="25924"/>
    <cellStyle name="40% - Accent3 2 12 8 5" xfId="43754"/>
    <cellStyle name="40% - Accent3 2 12 9" xfId="6669"/>
    <cellStyle name="40% - Accent3 2 12 9 2" xfId="12030"/>
    <cellStyle name="40% - Accent3 2 12 9 2 2" xfId="31588"/>
    <cellStyle name="40% - Accent3 2 12 9 2 3" xfId="49373"/>
    <cellStyle name="40% - Accent3 2 12 9 3" xfId="18153"/>
    <cellStyle name="40% - Accent3 2 12 9 3 2" xfId="37511"/>
    <cellStyle name="40% - Accent3 2 12 9 4" xfId="26328"/>
    <cellStyle name="40% - Accent3 2 12 9 5" xfId="44158"/>
    <cellStyle name="40% - Accent3 2 13" xfId="2799"/>
    <cellStyle name="40% - Accent3 2 14" xfId="2775"/>
    <cellStyle name="40% - Accent3 2 14 2" xfId="8569"/>
    <cellStyle name="40% - Accent3 2 14 2 2" xfId="28129"/>
    <cellStyle name="40% - Accent3 2 14 2 3" xfId="45946"/>
    <cellStyle name="40% - Accent3 2 14 3" xfId="14650"/>
    <cellStyle name="40% - Accent3 2 14 3 2" xfId="34076"/>
    <cellStyle name="40% - Accent3 2 14 4" xfId="22893"/>
    <cellStyle name="40% - Accent3 2 14 5" xfId="40731"/>
    <cellStyle name="40% - Accent3 2 15" xfId="6995"/>
    <cellStyle name="40% - Accent3 2 16" xfId="6913"/>
    <cellStyle name="40% - Accent3 2 16 2" xfId="26567"/>
    <cellStyle name="40% - Accent3 2 16 3" xfId="44397"/>
    <cellStyle name="40% - Accent3 2 2" xfId="254"/>
    <cellStyle name="40% - Accent3 2 2 2" xfId="255"/>
    <cellStyle name="40% - Accent3 2 2 2 2" xfId="6997"/>
    <cellStyle name="40% - Accent3 2 2 2 3" xfId="6955"/>
    <cellStyle name="40% - Accent3 2 2 2 3 2" xfId="26604"/>
    <cellStyle name="40% - Accent3 2 2 2 3 3" xfId="44434"/>
    <cellStyle name="40% - Accent3 2 2 3" xfId="6996"/>
    <cellStyle name="40% - Accent3 2 2 4" xfId="6928"/>
    <cellStyle name="40% - Accent3 2 2 4 2" xfId="26578"/>
    <cellStyle name="40% - Accent3 2 2 4 3" xfId="44408"/>
    <cellStyle name="40% - Accent3 2 3" xfId="256"/>
    <cellStyle name="40% - Accent3 2 3 2" xfId="257"/>
    <cellStyle name="40% - Accent3 2 3 3" xfId="6998"/>
    <cellStyle name="40% - Accent3 2 3 4" xfId="6944"/>
    <cellStyle name="40% - Accent3 2 3 4 2" xfId="26593"/>
    <cellStyle name="40% - Accent3 2 3 4 3" xfId="44423"/>
    <cellStyle name="40% - Accent3 2 4" xfId="258"/>
    <cellStyle name="40% - Accent3 2 4 2" xfId="259"/>
    <cellStyle name="40% - Accent3 2 5" xfId="260"/>
    <cellStyle name="40% - Accent3 2 5 2" xfId="261"/>
    <cellStyle name="40% - Accent3 2 6" xfId="262"/>
    <cellStyle name="40% - Accent3 2 6 2" xfId="263"/>
    <cellStyle name="40% - Accent3 2 7" xfId="264"/>
    <cellStyle name="40% - Accent3 2 7 2" xfId="265"/>
    <cellStyle name="40% - Accent3 2 8" xfId="266"/>
    <cellStyle name="40% - Accent3 2 8 2" xfId="267"/>
    <cellStyle name="40% - Accent3 2 9" xfId="268"/>
    <cellStyle name="40% - Accent3 20" xfId="6906"/>
    <cellStyle name="40% - Accent3 20 2" xfId="26563"/>
    <cellStyle name="40% - Accent3 20 3" xfId="44393"/>
    <cellStyle name="40% - Accent3 21" xfId="252"/>
    <cellStyle name="40% - Accent3 3" xfId="269"/>
    <cellStyle name="40% - Accent3 3 2" xfId="270"/>
    <cellStyle name="40% - Accent3 3 2 2" xfId="7000"/>
    <cellStyle name="40% - Accent3 3 2 3" xfId="6951"/>
    <cellStyle name="40% - Accent3 3 2 3 2" xfId="26600"/>
    <cellStyle name="40% - Accent3 3 2 3 3" xfId="44430"/>
    <cellStyle name="40% - Accent3 3 3" xfId="6999"/>
    <cellStyle name="40% - Accent3 3 4" xfId="6924"/>
    <cellStyle name="40% - Accent3 3 4 2" xfId="26574"/>
    <cellStyle name="40% - Accent3 3 4 3" xfId="44404"/>
    <cellStyle name="40% - Accent3 4" xfId="271"/>
    <cellStyle name="40% - Accent3 4 2" xfId="272"/>
    <cellStyle name="40% - Accent3 4 3" xfId="7001"/>
    <cellStyle name="40% - Accent3 4 4" xfId="6940"/>
    <cellStyle name="40% - Accent3 4 4 2" xfId="26589"/>
    <cellStyle name="40% - Accent3 4 4 3" xfId="44419"/>
    <cellStyle name="40% - Accent3 5" xfId="273"/>
    <cellStyle name="40% - Accent3 5 2" xfId="274"/>
    <cellStyle name="40% - Accent3 6" xfId="275"/>
    <cellStyle name="40% - Accent3 6 2" xfId="276"/>
    <cellStyle name="40% - Accent3 7" xfId="277"/>
    <cellStyle name="40% - Accent3 7 2" xfId="278"/>
    <cellStyle name="40% - Accent3 8" xfId="279"/>
    <cellStyle name="40% - Accent3 8 2" xfId="280"/>
    <cellStyle name="40% - Accent3 9" xfId="975"/>
    <cellStyle name="40% - Accent4 10" xfId="1059"/>
    <cellStyle name="40% - Accent4 10 10" xfId="12284"/>
    <cellStyle name="40% - Accent4 10 10 2" xfId="31842"/>
    <cellStyle name="40% - Accent4 10 10 3" xfId="49627"/>
    <cellStyle name="40% - Accent4 10 11" xfId="12637"/>
    <cellStyle name="40% - Accent4 10 11 2" xfId="32194"/>
    <cellStyle name="40% - Accent4 10 11 3" xfId="49937"/>
    <cellStyle name="40% - Accent4 10 12" xfId="13088"/>
    <cellStyle name="40% - Accent4 10 12 2" xfId="32590"/>
    <cellStyle name="40% - Accent4 10 13" xfId="18405"/>
    <cellStyle name="40% - Accent4 10 13 2" xfId="37763"/>
    <cellStyle name="40% - Accent4 10 14" xfId="21407"/>
    <cellStyle name="40% - Accent4 10 15" xfId="19923"/>
    <cellStyle name="40% - Accent4 10 16" xfId="39247"/>
    <cellStyle name="40% - Accent4 10 2" xfId="1230"/>
    <cellStyle name="40% - Accent4 10 2 10" xfId="7135"/>
    <cellStyle name="40% - Accent4 10 2 10 2" xfId="26695"/>
    <cellStyle name="40% - Accent4 10 2 10 3" xfId="44520"/>
    <cellStyle name="40% - Accent4 10 2 11" xfId="12343"/>
    <cellStyle name="40% - Accent4 10 2 11 2" xfId="31901"/>
    <cellStyle name="40% - Accent4 10 2 11 3" xfId="49685"/>
    <cellStyle name="40% - Accent4 10 2 12" xfId="12698"/>
    <cellStyle name="40% - Accent4 10 2 12 2" xfId="32254"/>
    <cellStyle name="40% - Accent4 10 2 12 3" xfId="49995"/>
    <cellStyle name="40% - Accent4 10 2 13" xfId="13151"/>
    <cellStyle name="40% - Accent4 10 2 13 2" xfId="32650"/>
    <cellStyle name="40% - Accent4 10 2 14" xfId="18463"/>
    <cellStyle name="40% - Accent4 10 2 14 2" xfId="37821"/>
    <cellStyle name="40% - Accent4 10 2 15" xfId="21465"/>
    <cellStyle name="40% - Accent4 10 2 16" xfId="19981"/>
    <cellStyle name="40% - Accent4 10 2 17" xfId="39305"/>
    <cellStyle name="40% - Accent4 10 2 2" xfId="1485"/>
    <cellStyle name="40% - Accent4 10 2 2 10" xfId="12856"/>
    <cellStyle name="40% - Accent4 10 2 2 10 2" xfId="32412"/>
    <cellStyle name="40% - Accent4 10 2 2 10 3" xfId="50151"/>
    <cellStyle name="40% - Accent4 10 2 2 11" xfId="13362"/>
    <cellStyle name="40% - Accent4 10 2 2 11 2" xfId="32795"/>
    <cellStyle name="40% - Accent4 10 2 2 12" xfId="18642"/>
    <cellStyle name="40% - Accent4 10 2 2 12 2" xfId="37966"/>
    <cellStyle name="40% - Accent4 10 2 2 13" xfId="21610"/>
    <cellStyle name="40% - Accent4 10 2 2 14" xfId="20126"/>
    <cellStyle name="40% - Accent4 10 2 2 15" xfId="39450"/>
    <cellStyle name="40% - Accent4 10 2 2 2" xfId="1778"/>
    <cellStyle name="40% - Accent4 10 2 2 2 10" xfId="39741"/>
    <cellStyle name="40% - Accent4 10 2 2 2 2" xfId="2524"/>
    <cellStyle name="40% - Accent4 10 2 2 2 2 2" xfId="4547"/>
    <cellStyle name="40% - Accent4 10 2 2 2 2 2 2" xfId="9934"/>
    <cellStyle name="40% - Accent4 10 2 2 2 2 2 2 2" xfId="29492"/>
    <cellStyle name="40% - Accent4 10 2 2 2 2 2 2 3" xfId="47306"/>
    <cellStyle name="40% - Accent4 10 2 2 2 2 2 3" xfId="16053"/>
    <cellStyle name="40% - Accent4 10 2 2 2 2 2 3 2" xfId="35444"/>
    <cellStyle name="40% - Accent4 10 2 2 2 2 2 4" xfId="24261"/>
    <cellStyle name="40% - Accent4 10 2 2 2 2 2 5" xfId="42091"/>
    <cellStyle name="40% - Accent4 10 2 2 2 2 3" xfId="8319"/>
    <cellStyle name="40% - Accent4 10 2 2 2 2 3 2" xfId="27879"/>
    <cellStyle name="40% - Accent4 10 2 2 2 2 3 3" xfId="45698"/>
    <cellStyle name="40% - Accent4 10 2 2 2 2 4" xfId="14400"/>
    <cellStyle name="40% - Accent4 10 2 2 2 2 4 2" xfId="33828"/>
    <cellStyle name="40% - Accent4 10 2 2 2 2 5" xfId="19675"/>
    <cellStyle name="40% - Accent4 10 2 2 2 2 5 2" xfId="38999"/>
    <cellStyle name="40% - Accent4 10 2 2 2 2 6" xfId="22645"/>
    <cellStyle name="40% - Accent4 10 2 2 2 2 7" xfId="21159"/>
    <cellStyle name="40% - Accent4 10 2 2 2 2 8" xfId="40483"/>
    <cellStyle name="40% - Accent4 10 2 2 2 3" xfId="3817"/>
    <cellStyle name="40% - Accent4 10 2 2 2 3 2" xfId="9204"/>
    <cellStyle name="40% - Accent4 10 2 2 2 3 2 2" xfId="28762"/>
    <cellStyle name="40% - Accent4 10 2 2 2 3 2 3" xfId="46578"/>
    <cellStyle name="40% - Accent4 10 2 2 2 3 3" xfId="15323"/>
    <cellStyle name="40% - Accent4 10 2 2 2 3 3 2" xfId="34716"/>
    <cellStyle name="40% - Accent4 10 2 2 2 3 4" xfId="23533"/>
    <cellStyle name="40% - Accent4 10 2 2 2 3 5" xfId="41363"/>
    <cellStyle name="40% - Accent4 10 2 2 2 4" xfId="5925"/>
    <cellStyle name="40% - Accent4 10 2 2 2 4 2" xfId="11286"/>
    <cellStyle name="40% - Accent4 10 2 2 2 4 2 2" xfId="30844"/>
    <cellStyle name="40% - Accent4 10 2 2 2 4 2 3" xfId="48630"/>
    <cellStyle name="40% - Accent4 10 2 2 2 4 3" xfId="17409"/>
    <cellStyle name="40% - Accent4 10 2 2 2 4 3 2" xfId="36768"/>
    <cellStyle name="40% - Accent4 10 2 2 2 4 4" xfId="25585"/>
    <cellStyle name="40% - Accent4 10 2 2 2 4 5" xfId="43415"/>
    <cellStyle name="40% - Accent4 10 2 2 2 5" xfId="7573"/>
    <cellStyle name="40% - Accent4 10 2 2 2 5 2" xfId="27133"/>
    <cellStyle name="40% - Accent4 10 2 2 2 5 3" xfId="44956"/>
    <cellStyle name="40% - Accent4 10 2 2 2 6" xfId="13654"/>
    <cellStyle name="40% - Accent4 10 2 2 2 6 2" xfId="33086"/>
    <cellStyle name="40% - Accent4 10 2 2 2 7" xfId="18933"/>
    <cellStyle name="40% - Accent4 10 2 2 2 7 2" xfId="38257"/>
    <cellStyle name="40% - Accent4 10 2 2 2 8" xfId="21901"/>
    <cellStyle name="40% - Accent4 10 2 2 2 9" xfId="20417"/>
    <cellStyle name="40% - Accent4 10 2 2 3" xfId="2232"/>
    <cellStyle name="40% - Accent4 10 2 2 3 2" xfId="4268"/>
    <cellStyle name="40% - Accent4 10 2 2 3 2 2" xfId="9655"/>
    <cellStyle name="40% - Accent4 10 2 2 3 2 2 2" xfId="29213"/>
    <cellStyle name="40% - Accent4 10 2 2 3 2 2 3" xfId="47028"/>
    <cellStyle name="40% - Accent4 10 2 2 3 2 3" xfId="15774"/>
    <cellStyle name="40% - Accent4 10 2 2 3 2 3 2" xfId="35166"/>
    <cellStyle name="40% - Accent4 10 2 2 3 2 4" xfId="23983"/>
    <cellStyle name="40% - Accent4 10 2 2 3 2 5" xfId="41813"/>
    <cellStyle name="40% - Accent4 10 2 2 3 3" xfId="8027"/>
    <cellStyle name="40% - Accent4 10 2 2 3 3 2" xfId="27587"/>
    <cellStyle name="40% - Accent4 10 2 2 3 3 3" xfId="45407"/>
    <cellStyle name="40% - Accent4 10 2 2 3 4" xfId="14108"/>
    <cellStyle name="40% - Accent4 10 2 2 3 4 2" xfId="33537"/>
    <cellStyle name="40% - Accent4 10 2 2 3 5" xfId="19384"/>
    <cellStyle name="40% - Accent4 10 2 2 3 5 2" xfId="38708"/>
    <cellStyle name="40% - Accent4 10 2 2 3 6" xfId="22353"/>
    <cellStyle name="40% - Accent4 10 2 2 3 7" xfId="20868"/>
    <cellStyle name="40% - Accent4 10 2 2 3 8" xfId="40192"/>
    <cellStyle name="40% - Accent4 10 2 2 4" xfId="3405"/>
    <cellStyle name="40% - Accent4 10 2 2 4 2" xfId="8897"/>
    <cellStyle name="40% - Accent4 10 2 2 4 2 2" xfId="28457"/>
    <cellStyle name="40% - Accent4 10 2 2 4 2 3" xfId="46274"/>
    <cellStyle name="40% - Accent4 10 2 2 4 3" xfId="14999"/>
    <cellStyle name="40% - Accent4 10 2 2 4 3 2" xfId="34412"/>
    <cellStyle name="40% - Accent4 10 2 2 4 4" xfId="23229"/>
    <cellStyle name="40% - Accent4 10 2 2 4 5" xfId="41059"/>
    <cellStyle name="40% - Accent4 10 2 2 5" xfId="5316"/>
    <cellStyle name="40% - Accent4 10 2 2 5 2" xfId="10682"/>
    <cellStyle name="40% - Accent4 10 2 2 5 2 2" xfId="30240"/>
    <cellStyle name="40% - Accent4 10 2 2 5 2 3" xfId="48039"/>
    <cellStyle name="40% - Accent4 10 2 2 5 3" xfId="16805"/>
    <cellStyle name="40% - Accent4 10 2 2 5 3 2" xfId="36177"/>
    <cellStyle name="40% - Accent4 10 2 2 5 4" xfId="24994"/>
    <cellStyle name="40% - Accent4 10 2 2 5 5" xfId="42824"/>
    <cellStyle name="40% - Accent4 10 2 2 6" xfId="6412"/>
    <cellStyle name="40% - Accent4 10 2 2 6 2" xfId="11773"/>
    <cellStyle name="40% - Accent4 10 2 2 6 2 2" xfId="31331"/>
    <cellStyle name="40% - Accent4 10 2 2 6 2 3" xfId="49116"/>
    <cellStyle name="40% - Accent4 10 2 2 6 3" xfId="17896"/>
    <cellStyle name="40% - Accent4 10 2 2 6 3 2" xfId="37254"/>
    <cellStyle name="40% - Accent4 10 2 2 6 4" xfId="26071"/>
    <cellStyle name="40% - Accent4 10 2 2 6 5" xfId="43901"/>
    <cellStyle name="40% - Accent4 10 2 2 7" xfId="6816"/>
    <cellStyle name="40% - Accent4 10 2 2 7 2" xfId="12177"/>
    <cellStyle name="40% - Accent4 10 2 2 7 2 2" xfId="31735"/>
    <cellStyle name="40% - Accent4 10 2 2 7 2 3" xfId="49520"/>
    <cellStyle name="40% - Accent4 10 2 2 7 3" xfId="18300"/>
    <cellStyle name="40% - Accent4 10 2 2 7 3 2" xfId="37658"/>
    <cellStyle name="40% - Accent4 10 2 2 7 4" xfId="26475"/>
    <cellStyle name="40% - Accent4 10 2 2 7 5" xfId="44305"/>
    <cellStyle name="40% - Accent4 10 2 2 8" xfId="7281"/>
    <cellStyle name="40% - Accent4 10 2 2 8 2" xfId="26841"/>
    <cellStyle name="40% - Accent4 10 2 2 8 3" xfId="44665"/>
    <cellStyle name="40% - Accent4 10 2 2 9" xfId="12500"/>
    <cellStyle name="40% - Accent4 10 2 2 9 2" xfId="32057"/>
    <cellStyle name="40% - Accent4 10 2 2 9 3" xfId="49841"/>
    <cellStyle name="40% - Accent4 10 2 3" xfId="1632"/>
    <cellStyle name="40% - Accent4 10 2 3 10" xfId="39596"/>
    <cellStyle name="40% - Accent4 10 2 3 2" xfId="2378"/>
    <cellStyle name="40% - Accent4 10 2 3 2 2" xfId="4401"/>
    <cellStyle name="40% - Accent4 10 2 3 2 2 2" xfId="9788"/>
    <cellStyle name="40% - Accent4 10 2 3 2 2 2 2" xfId="29346"/>
    <cellStyle name="40% - Accent4 10 2 3 2 2 2 3" xfId="47161"/>
    <cellStyle name="40% - Accent4 10 2 3 2 2 3" xfId="15907"/>
    <cellStyle name="40% - Accent4 10 2 3 2 2 3 2" xfId="35299"/>
    <cellStyle name="40% - Accent4 10 2 3 2 2 4" xfId="24116"/>
    <cellStyle name="40% - Accent4 10 2 3 2 2 5" xfId="41946"/>
    <cellStyle name="40% - Accent4 10 2 3 2 3" xfId="5713"/>
    <cellStyle name="40% - Accent4 10 2 3 2 3 2" xfId="11074"/>
    <cellStyle name="40% - Accent4 10 2 3 2 3 2 2" xfId="30632"/>
    <cellStyle name="40% - Accent4 10 2 3 2 3 2 3" xfId="48418"/>
    <cellStyle name="40% - Accent4 10 2 3 2 3 3" xfId="17197"/>
    <cellStyle name="40% - Accent4 10 2 3 2 3 3 2" xfId="36556"/>
    <cellStyle name="40% - Accent4 10 2 3 2 3 4" xfId="25373"/>
    <cellStyle name="40% - Accent4 10 2 3 2 3 5" xfId="43203"/>
    <cellStyle name="40% - Accent4 10 2 3 2 4" xfId="8173"/>
    <cellStyle name="40% - Accent4 10 2 3 2 4 2" xfId="27733"/>
    <cellStyle name="40% - Accent4 10 2 3 2 4 3" xfId="45553"/>
    <cellStyle name="40% - Accent4 10 2 3 2 5" xfId="14254"/>
    <cellStyle name="40% - Accent4 10 2 3 2 5 2" xfId="33683"/>
    <cellStyle name="40% - Accent4 10 2 3 2 6" xfId="19530"/>
    <cellStyle name="40% - Accent4 10 2 3 2 6 2" xfId="38854"/>
    <cellStyle name="40% - Accent4 10 2 3 2 7" xfId="22499"/>
    <cellStyle name="40% - Accent4 10 2 3 2 8" xfId="21014"/>
    <cellStyle name="40% - Accent4 10 2 3 2 9" xfId="40338"/>
    <cellStyle name="40% - Accent4 10 2 3 3" xfId="3674"/>
    <cellStyle name="40% - Accent4 10 2 3 3 2" xfId="9061"/>
    <cellStyle name="40% - Accent4 10 2 3 3 2 2" xfId="28619"/>
    <cellStyle name="40% - Accent4 10 2 3 3 2 3" xfId="46435"/>
    <cellStyle name="40% - Accent4 10 2 3 3 3" xfId="15180"/>
    <cellStyle name="40% - Accent4 10 2 3 3 3 2" xfId="34573"/>
    <cellStyle name="40% - Accent4 10 2 3 3 4" xfId="23390"/>
    <cellStyle name="40% - Accent4 10 2 3 3 5" xfId="41220"/>
    <cellStyle name="40% - Accent4 10 2 3 4" xfId="5089"/>
    <cellStyle name="40% - Accent4 10 2 3 4 2" xfId="10456"/>
    <cellStyle name="40% - Accent4 10 2 3 4 2 2" xfId="30014"/>
    <cellStyle name="40% - Accent4 10 2 3 4 2 3" xfId="47827"/>
    <cellStyle name="40% - Accent4 10 2 3 4 3" xfId="16579"/>
    <cellStyle name="40% - Accent4 10 2 3 4 3 2" xfId="35965"/>
    <cellStyle name="40% - Accent4 10 2 3 4 4" xfId="24782"/>
    <cellStyle name="40% - Accent4 10 2 3 4 5" xfId="42612"/>
    <cellStyle name="40% - Accent4 10 2 3 5" xfId="7427"/>
    <cellStyle name="40% - Accent4 10 2 3 5 2" xfId="26987"/>
    <cellStyle name="40% - Accent4 10 2 3 5 3" xfId="44811"/>
    <cellStyle name="40% - Accent4 10 2 3 6" xfId="13508"/>
    <cellStyle name="40% - Accent4 10 2 3 6 2" xfId="32941"/>
    <cellStyle name="40% - Accent4 10 2 3 7" xfId="18788"/>
    <cellStyle name="40% - Accent4 10 2 3 7 2" xfId="38112"/>
    <cellStyle name="40% - Accent4 10 2 3 8" xfId="21756"/>
    <cellStyle name="40% - Accent4 10 2 3 9" xfId="20272"/>
    <cellStyle name="40% - Accent4 10 2 4" xfId="1940"/>
    <cellStyle name="40% - Accent4 10 2 4 10" xfId="39902"/>
    <cellStyle name="40% - Accent4 10 2 4 2" xfId="2685"/>
    <cellStyle name="40% - Accent4 10 2 4 2 2" xfId="4707"/>
    <cellStyle name="40% - Accent4 10 2 4 2 2 2" xfId="10094"/>
    <cellStyle name="40% - Accent4 10 2 4 2 2 2 2" xfId="29652"/>
    <cellStyle name="40% - Accent4 10 2 4 2 2 2 3" xfId="47466"/>
    <cellStyle name="40% - Accent4 10 2 4 2 2 3" xfId="16213"/>
    <cellStyle name="40% - Accent4 10 2 4 2 2 3 2" xfId="35604"/>
    <cellStyle name="40% - Accent4 10 2 4 2 2 4" xfId="24421"/>
    <cellStyle name="40% - Accent4 10 2 4 2 2 5" xfId="42251"/>
    <cellStyle name="40% - Accent4 10 2 4 2 3" xfId="8480"/>
    <cellStyle name="40% - Accent4 10 2 4 2 3 2" xfId="28040"/>
    <cellStyle name="40% - Accent4 10 2 4 2 3 3" xfId="45859"/>
    <cellStyle name="40% - Accent4 10 2 4 2 4" xfId="14561"/>
    <cellStyle name="40% - Accent4 10 2 4 2 4 2" xfId="33989"/>
    <cellStyle name="40% - Accent4 10 2 4 2 5" xfId="19836"/>
    <cellStyle name="40% - Accent4 10 2 4 2 5 2" xfId="39160"/>
    <cellStyle name="40% - Accent4 10 2 4 2 6" xfId="22806"/>
    <cellStyle name="40% - Accent4 10 2 4 2 7" xfId="21320"/>
    <cellStyle name="40% - Accent4 10 2 4 2 8" xfId="40644"/>
    <cellStyle name="40% - Accent4 10 2 4 3" xfId="3977"/>
    <cellStyle name="40% - Accent4 10 2 4 3 2" xfId="9364"/>
    <cellStyle name="40% - Accent4 10 2 4 3 2 2" xfId="28922"/>
    <cellStyle name="40% - Accent4 10 2 4 3 2 3" xfId="46738"/>
    <cellStyle name="40% - Accent4 10 2 4 3 3" xfId="15483"/>
    <cellStyle name="40% - Accent4 10 2 4 3 3 2" xfId="34876"/>
    <cellStyle name="40% - Accent4 10 2 4 3 4" xfId="23693"/>
    <cellStyle name="40% - Accent4 10 2 4 3 5" xfId="41523"/>
    <cellStyle name="40% - Accent4 10 2 4 4" xfId="5523"/>
    <cellStyle name="40% - Accent4 10 2 4 4 2" xfId="10884"/>
    <cellStyle name="40% - Accent4 10 2 4 4 2 2" xfId="30442"/>
    <cellStyle name="40% - Accent4 10 2 4 4 2 3" xfId="48228"/>
    <cellStyle name="40% - Accent4 10 2 4 4 3" xfId="17007"/>
    <cellStyle name="40% - Accent4 10 2 4 4 3 2" xfId="36366"/>
    <cellStyle name="40% - Accent4 10 2 4 4 4" xfId="25183"/>
    <cellStyle name="40% - Accent4 10 2 4 4 5" xfId="43013"/>
    <cellStyle name="40% - Accent4 10 2 4 5" xfId="7735"/>
    <cellStyle name="40% - Accent4 10 2 4 5 2" xfId="27295"/>
    <cellStyle name="40% - Accent4 10 2 4 5 3" xfId="45117"/>
    <cellStyle name="40% - Accent4 10 2 4 6" xfId="13816"/>
    <cellStyle name="40% - Accent4 10 2 4 6 2" xfId="33247"/>
    <cellStyle name="40% - Accent4 10 2 4 7" xfId="19094"/>
    <cellStyle name="40% - Accent4 10 2 4 7 2" xfId="38418"/>
    <cellStyle name="40% - Accent4 10 2 4 8" xfId="22062"/>
    <cellStyle name="40% - Accent4 10 2 4 9" xfId="20578"/>
    <cellStyle name="40% - Accent4 10 2 5" xfId="2086"/>
    <cellStyle name="40% - Accent4 10 2 5 2" xfId="4122"/>
    <cellStyle name="40% - Accent4 10 2 5 2 2" xfId="9509"/>
    <cellStyle name="40% - Accent4 10 2 5 2 2 2" xfId="29067"/>
    <cellStyle name="40% - Accent4 10 2 5 2 2 3" xfId="46883"/>
    <cellStyle name="40% - Accent4 10 2 5 2 3" xfId="15628"/>
    <cellStyle name="40% - Accent4 10 2 5 2 3 2" xfId="35021"/>
    <cellStyle name="40% - Accent4 10 2 5 2 4" xfId="23838"/>
    <cellStyle name="40% - Accent4 10 2 5 2 5" xfId="41668"/>
    <cellStyle name="40% - Accent4 10 2 5 3" xfId="7881"/>
    <cellStyle name="40% - Accent4 10 2 5 3 2" xfId="27441"/>
    <cellStyle name="40% - Accent4 10 2 5 3 3" xfId="45262"/>
    <cellStyle name="40% - Accent4 10 2 5 4" xfId="13962"/>
    <cellStyle name="40% - Accent4 10 2 5 4 2" xfId="33392"/>
    <cellStyle name="40% - Accent4 10 2 5 5" xfId="19239"/>
    <cellStyle name="40% - Accent4 10 2 5 5 2" xfId="38563"/>
    <cellStyle name="40% - Accent4 10 2 5 6" xfId="22207"/>
    <cellStyle name="40% - Accent4 10 2 5 7" xfId="20723"/>
    <cellStyle name="40% - Accent4 10 2 5 8" xfId="40047"/>
    <cellStyle name="40% - Accent4 10 2 6" xfId="3114"/>
    <cellStyle name="40% - Accent4 10 2 6 2" xfId="8694"/>
    <cellStyle name="40% - Accent4 10 2 6 2 2" xfId="28254"/>
    <cellStyle name="40% - Accent4 10 2 6 2 3" xfId="46071"/>
    <cellStyle name="40% - Accent4 10 2 6 3" xfId="14785"/>
    <cellStyle name="40% - Accent4 10 2 6 3 2" xfId="34205"/>
    <cellStyle name="40% - Accent4 10 2 6 4" xfId="23022"/>
    <cellStyle name="40% - Accent4 10 2 6 5" xfId="40856"/>
    <cellStyle name="40% - Accent4 10 2 7" xfId="4882"/>
    <cellStyle name="40% - Accent4 10 2 7 2" xfId="10266"/>
    <cellStyle name="40% - Accent4 10 2 7 2 2" xfId="29824"/>
    <cellStyle name="40% - Accent4 10 2 7 2 3" xfId="47637"/>
    <cellStyle name="40% - Accent4 10 2 7 3" xfId="16388"/>
    <cellStyle name="40% - Accent4 10 2 7 3 2" xfId="35775"/>
    <cellStyle name="40% - Accent4 10 2 7 4" xfId="24592"/>
    <cellStyle name="40% - Accent4 10 2 7 5" xfId="42422"/>
    <cellStyle name="40% - Accent4 10 2 8" xfId="6209"/>
    <cellStyle name="40% - Accent4 10 2 8 2" xfId="11570"/>
    <cellStyle name="40% - Accent4 10 2 8 2 2" xfId="31128"/>
    <cellStyle name="40% - Accent4 10 2 8 2 3" xfId="48913"/>
    <cellStyle name="40% - Accent4 10 2 8 3" xfId="17693"/>
    <cellStyle name="40% - Accent4 10 2 8 3 2" xfId="37051"/>
    <cellStyle name="40% - Accent4 10 2 8 4" xfId="25868"/>
    <cellStyle name="40% - Accent4 10 2 8 5" xfId="43698"/>
    <cellStyle name="40% - Accent4 10 2 9" xfId="6613"/>
    <cellStyle name="40% - Accent4 10 2 9 2" xfId="11974"/>
    <cellStyle name="40% - Accent4 10 2 9 2 2" xfId="31532"/>
    <cellStyle name="40% - Accent4 10 2 9 2 3" xfId="49317"/>
    <cellStyle name="40% - Accent4 10 2 9 3" xfId="18097"/>
    <cellStyle name="40% - Accent4 10 2 9 3 2" xfId="37455"/>
    <cellStyle name="40% - Accent4 10 2 9 4" xfId="26272"/>
    <cellStyle name="40% - Accent4 10 2 9 5" xfId="44102"/>
    <cellStyle name="40% - Accent4 10 3" xfId="1421"/>
    <cellStyle name="40% - Accent4 10 3 10" xfId="13300"/>
    <cellStyle name="40% - Accent4 10 3 10 2" xfId="32737"/>
    <cellStyle name="40% - Accent4 10 3 11" xfId="18582"/>
    <cellStyle name="40% - Accent4 10 3 11 2" xfId="37908"/>
    <cellStyle name="40% - Accent4 10 3 12" xfId="21552"/>
    <cellStyle name="40% - Accent4 10 3 13" xfId="20068"/>
    <cellStyle name="40% - Accent4 10 3 14" xfId="39392"/>
    <cellStyle name="40% - Accent4 10 3 2" xfId="1719"/>
    <cellStyle name="40% - Accent4 10 3 2 10" xfId="39683"/>
    <cellStyle name="40% - Accent4 10 3 2 2" xfId="2465"/>
    <cellStyle name="40% - Accent4 10 3 2 2 2" xfId="4488"/>
    <cellStyle name="40% - Accent4 10 3 2 2 2 2" xfId="9875"/>
    <cellStyle name="40% - Accent4 10 3 2 2 2 2 2" xfId="29433"/>
    <cellStyle name="40% - Accent4 10 3 2 2 2 2 3" xfId="47248"/>
    <cellStyle name="40% - Accent4 10 3 2 2 2 3" xfId="15994"/>
    <cellStyle name="40% - Accent4 10 3 2 2 2 3 2" xfId="35386"/>
    <cellStyle name="40% - Accent4 10 3 2 2 2 4" xfId="24203"/>
    <cellStyle name="40% - Accent4 10 3 2 2 2 5" xfId="42033"/>
    <cellStyle name="40% - Accent4 10 3 2 2 3" xfId="8260"/>
    <cellStyle name="40% - Accent4 10 3 2 2 3 2" xfId="27820"/>
    <cellStyle name="40% - Accent4 10 3 2 2 3 3" xfId="45640"/>
    <cellStyle name="40% - Accent4 10 3 2 2 4" xfId="14341"/>
    <cellStyle name="40% - Accent4 10 3 2 2 4 2" xfId="33770"/>
    <cellStyle name="40% - Accent4 10 3 2 2 5" xfId="19617"/>
    <cellStyle name="40% - Accent4 10 3 2 2 5 2" xfId="38941"/>
    <cellStyle name="40% - Accent4 10 3 2 2 6" xfId="22586"/>
    <cellStyle name="40% - Accent4 10 3 2 2 7" xfId="21101"/>
    <cellStyle name="40% - Accent4 10 3 2 2 8" xfId="40425"/>
    <cellStyle name="40% - Accent4 10 3 2 3" xfId="3759"/>
    <cellStyle name="40% - Accent4 10 3 2 3 2" xfId="9146"/>
    <cellStyle name="40% - Accent4 10 3 2 3 2 2" xfId="28704"/>
    <cellStyle name="40% - Accent4 10 3 2 3 2 3" xfId="46520"/>
    <cellStyle name="40% - Accent4 10 3 2 3 3" xfId="15265"/>
    <cellStyle name="40% - Accent4 10 3 2 3 3 2" xfId="34658"/>
    <cellStyle name="40% - Accent4 10 3 2 3 4" xfId="23475"/>
    <cellStyle name="40% - Accent4 10 3 2 3 5" xfId="41305"/>
    <cellStyle name="40% - Accent4 10 3 2 4" xfId="5867"/>
    <cellStyle name="40% - Accent4 10 3 2 4 2" xfId="11228"/>
    <cellStyle name="40% - Accent4 10 3 2 4 2 2" xfId="30786"/>
    <cellStyle name="40% - Accent4 10 3 2 4 2 3" xfId="48572"/>
    <cellStyle name="40% - Accent4 10 3 2 4 3" xfId="17351"/>
    <cellStyle name="40% - Accent4 10 3 2 4 3 2" xfId="36710"/>
    <cellStyle name="40% - Accent4 10 3 2 4 4" xfId="25527"/>
    <cellStyle name="40% - Accent4 10 3 2 4 5" xfId="43357"/>
    <cellStyle name="40% - Accent4 10 3 2 5" xfId="7514"/>
    <cellStyle name="40% - Accent4 10 3 2 5 2" xfId="27074"/>
    <cellStyle name="40% - Accent4 10 3 2 5 3" xfId="44898"/>
    <cellStyle name="40% - Accent4 10 3 2 6" xfId="13595"/>
    <cellStyle name="40% - Accent4 10 3 2 6 2" xfId="33028"/>
    <cellStyle name="40% - Accent4 10 3 2 7" xfId="18875"/>
    <cellStyle name="40% - Accent4 10 3 2 7 2" xfId="38199"/>
    <cellStyle name="40% - Accent4 10 3 2 8" xfId="21843"/>
    <cellStyle name="40% - Accent4 10 3 2 9" xfId="20359"/>
    <cellStyle name="40% - Accent4 10 3 3" xfId="2173"/>
    <cellStyle name="40% - Accent4 10 3 3 2" xfId="4209"/>
    <cellStyle name="40% - Accent4 10 3 3 2 2" xfId="9596"/>
    <cellStyle name="40% - Accent4 10 3 3 2 2 2" xfId="29154"/>
    <cellStyle name="40% - Accent4 10 3 3 2 2 3" xfId="46970"/>
    <cellStyle name="40% - Accent4 10 3 3 2 3" xfId="15715"/>
    <cellStyle name="40% - Accent4 10 3 3 2 3 2" xfId="35108"/>
    <cellStyle name="40% - Accent4 10 3 3 2 4" xfId="23925"/>
    <cellStyle name="40% - Accent4 10 3 3 2 5" xfId="41755"/>
    <cellStyle name="40% - Accent4 10 3 3 3" xfId="7968"/>
    <cellStyle name="40% - Accent4 10 3 3 3 2" xfId="27528"/>
    <cellStyle name="40% - Accent4 10 3 3 3 3" xfId="45349"/>
    <cellStyle name="40% - Accent4 10 3 3 4" xfId="14049"/>
    <cellStyle name="40% - Accent4 10 3 3 4 2" xfId="33479"/>
    <cellStyle name="40% - Accent4 10 3 3 5" xfId="19326"/>
    <cellStyle name="40% - Accent4 10 3 3 5 2" xfId="38650"/>
    <cellStyle name="40% - Accent4 10 3 3 6" xfId="22294"/>
    <cellStyle name="40% - Accent4 10 3 3 7" xfId="20810"/>
    <cellStyle name="40% - Accent4 10 3 3 8" xfId="40134"/>
    <cellStyle name="40% - Accent4 10 3 4" xfId="3607"/>
    <cellStyle name="40% - Accent4 10 3 4 2" xfId="8994"/>
    <cellStyle name="40% - Accent4 10 3 4 2 2" xfId="28552"/>
    <cellStyle name="40% - Accent4 10 3 4 2 3" xfId="46368"/>
    <cellStyle name="40% - Accent4 10 3 4 3" xfId="15113"/>
    <cellStyle name="40% - Accent4 10 3 4 3 2" xfId="34506"/>
    <cellStyle name="40% - Accent4 10 3 4 4" xfId="23323"/>
    <cellStyle name="40% - Accent4 10 3 4 5" xfId="41153"/>
    <cellStyle name="40% - Accent4 10 3 5" xfId="3202"/>
    <cellStyle name="40% - Accent4 10 3 6" xfId="5258"/>
    <cellStyle name="40% - Accent4 10 3 6 2" xfId="10624"/>
    <cellStyle name="40% - Accent4 10 3 6 2 2" xfId="30182"/>
    <cellStyle name="40% - Accent4 10 3 6 2 3" xfId="47981"/>
    <cellStyle name="40% - Accent4 10 3 6 3" xfId="16747"/>
    <cellStyle name="40% - Accent4 10 3 6 3 2" xfId="36119"/>
    <cellStyle name="40% - Accent4 10 3 6 4" xfId="24936"/>
    <cellStyle name="40% - Accent4 10 3 6 5" xfId="42766"/>
    <cellStyle name="40% - Accent4 10 3 7" xfId="7222"/>
    <cellStyle name="40% - Accent4 10 3 7 2" xfId="26782"/>
    <cellStyle name="40% - Accent4 10 3 7 3" xfId="44607"/>
    <cellStyle name="40% - Accent4 10 3 8" xfId="12442"/>
    <cellStyle name="40% - Accent4 10 3 8 2" xfId="31999"/>
    <cellStyle name="40% - Accent4 10 3 8 3" xfId="49783"/>
    <cellStyle name="40% - Accent4 10 3 9" xfId="12798"/>
    <cellStyle name="40% - Accent4 10 3 9 2" xfId="32354"/>
    <cellStyle name="40% - Accent4 10 3 9 3" xfId="50093"/>
    <cellStyle name="40% - Accent4 10 4" xfId="1574"/>
    <cellStyle name="40% - Accent4 10 4 10" xfId="21698"/>
    <cellStyle name="40% - Accent4 10 4 11" xfId="20214"/>
    <cellStyle name="40% - Accent4 10 4 12" xfId="39538"/>
    <cellStyle name="40% - Accent4 10 4 2" xfId="2320"/>
    <cellStyle name="40% - Accent4 10 4 2 10" xfId="20956"/>
    <cellStyle name="40% - Accent4 10 4 2 11" xfId="40280"/>
    <cellStyle name="40% - Accent4 10 4 2 2" xfId="3347"/>
    <cellStyle name="40% - Accent4 10 4 2 2 2" xfId="8839"/>
    <cellStyle name="40% - Accent4 10 4 2 2 2 2" xfId="28399"/>
    <cellStyle name="40% - Accent4 10 4 2 2 2 3" xfId="46216"/>
    <cellStyle name="40% - Accent4 10 4 2 2 3" xfId="14941"/>
    <cellStyle name="40% - Accent4 10 4 2 2 3 2" xfId="34354"/>
    <cellStyle name="40% - Accent4 10 4 2 2 4" xfId="23171"/>
    <cellStyle name="40% - Accent4 10 4 2 2 5" xfId="41001"/>
    <cellStyle name="40% - Accent4 10 4 2 3" xfId="5655"/>
    <cellStyle name="40% - Accent4 10 4 2 3 2" xfId="11016"/>
    <cellStyle name="40% - Accent4 10 4 2 3 2 2" xfId="30574"/>
    <cellStyle name="40% - Accent4 10 4 2 3 2 3" xfId="48360"/>
    <cellStyle name="40% - Accent4 10 4 2 3 3" xfId="17139"/>
    <cellStyle name="40% - Accent4 10 4 2 3 3 2" xfId="36498"/>
    <cellStyle name="40% - Accent4 10 4 2 3 4" xfId="25315"/>
    <cellStyle name="40% - Accent4 10 4 2 3 5" xfId="43145"/>
    <cellStyle name="40% - Accent4 10 4 2 4" xfId="6354"/>
    <cellStyle name="40% - Accent4 10 4 2 4 2" xfId="11715"/>
    <cellStyle name="40% - Accent4 10 4 2 4 2 2" xfId="31273"/>
    <cellStyle name="40% - Accent4 10 4 2 4 2 3" xfId="49058"/>
    <cellStyle name="40% - Accent4 10 4 2 4 3" xfId="17838"/>
    <cellStyle name="40% - Accent4 10 4 2 4 3 2" xfId="37196"/>
    <cellStyle name="40% - Accent4 10 4 2 4 4" xfId="26013"/>
    <cellStyle name="40% - Accent4 10 4 2 4 5" xfId="43843"/>
    <cellStyle name="40% - Accent4 10 4 2 5" xfId="6758"/>
    <cellStyle name="40% - Accent4 10 4 2 5 2" xfId="12119"/>
    <cellStyle name="40% - Accent4 10 4 2 5 2 2" xfId="31677"/>
    <cellStyle name="40% - Accent4 10 4 2 5 2 3" xfId="49462"/>
    <cellStyle name="40% - Accent4 10 4 2 5 3" xfId="18242"/>
    <cellStyle name="40% - Accent4 10 4 2 5 3 2" xfId="37600"/>
    <cellStyle name="40% - Accent4 10 4 2 5 4" xfId="26417"/>
    <cellStyle name="40% - Accent4 10 4 2 5 5" xfId="44247"/>
    <cellStyle name="40% - Accent4 10 4 2 6" xfId="8115"/>
    <cellStyle name="40% - Accent4 10 4 2 6 2" xfId="27675"/>
    <cellStyle name="40% - Accent4 10 4 2 6 3" xfId="45495"/>
    <cellStyle name="40% - Accent4 10 4 2 7" xfId="14196"/>
    <cellStyle name="40% - Accent4 10 4 2 7 2" xfId="33625"/>
    <cellStyle name="40% - Accent4 10 4 2 8" xfId="19472"/>
    <cellStyle name="40% - Accent4 10 4 2 8 2" xfId="38796"/>
    <cellStyle name="40% - Accent4 10 4 2 9" xfId="22441"/>
    <cellStyle name="40% - Accent4 10 4 3" xfId="3013"/>
    <cellStyle name="40% - Accent4 10 4 3 2" xfId="8636"/>
    <cellStyle name="40% - Accent4 10 4 3 2 2" xfId="28196"/>
    <cellStyle name="40% - Accent4 10 4 3 2 3" xfId="46013"/>
    <cellStyle name="40% - Accent4 10 4 3 3" xfId="14727"/>
    <cellStyle name="40% - Accent4 10 4 3 3 2" xfId="34147"/>
    <cellStyle name="40% - Accent4 10 4 3 4" xfId="22964"/>
    <cellStyle name="40% - Accent4 10 4 3 5" xfId="40798"/>
    <cellStyle name="40% - Accent4 10 4 4" xfId="5031"/>
    <cellStyle name="40% - Accent4 10 4 4 2" xfId="10398"/>
    <cellStyle name="40% - Accent4 10 4 4 2 2" xfId="29956"/>
    <cellStyle name="40% - Accent4 10 4 4 2 3" xfId="47769"/>
    <cellStyle name="40% - Accent4 10 4 4 3" xfId="16521"/>
    <cellStyle name="40% - Accent4 10 4 4 3 2" xfId="35907"/>
    <cellStyle name="40% - Accent4 10 4 4 4" xfId="24724"/>
    <cellStyle name="40% - Accent4 10 4 4 5" xfId="42554"/>
    <cellStyle name="40% - Accent4 10 4 5" xfId="6151"/>
    <cellStyle name="40% - Accent4 10 4 5 2" xfId="11512"/>
    <cellStyle name="40% - Accent4 10 4 5 2 2" xfId="31070"/>
    <cellStyle name="40% - Accent4 10 4 5 2 3" xfId="48855"/>
    <cellStyle name="40% - Accent4 10 4 5 3" xfId="17635"/>
    <cellStyle name="40% - Accent4 10 4 5 3 2" xfId="36993"/>
    <cellStyle name="40% - Accent4 10 4 5 4" xfId="25810"/>
    <cellStyle name="40% - Accent4 10 4 5 5" xfId="43640"/>
    <cellStyle name="40% - Accent4 10 4 6" xfId="6555"/>
    <cellStyle name="40% - Accent4 10 4 6 2" xfId="11916"/>
    <cellStyle name="40% - Accent4 10 4 6 2 2" xfId="31474"/>
    <cellStyle name="40% - Accent4 10 4 6 2 3" xfId="49259"/>
    <cellStyle name="40% - Accent4 10 4 6 3" xfId="18039"/>
    <cellStyle name="40% - Accent4 10 4 6 3 2" xfId="37397"/>
    <cellStyle name="40% - Accent4 10 4 6 4" xfId="26214"/>
    <cellStyle name="40% - Accent4 10 4 6 5" xfId="44044"/>
    <cellStyle name="40% - Accent4 10 4 7" xfId="7369"/>
    <cellStyle name="40% - Accent4 10 4 7 2" xfId="26929"/>
    <cellStyle name="40% - Accent4 10 4 7 3" xfId="44753"/>
    <cellStyle name="40% - Accent4 10 4 8" xfId="13450"/>
    <cellStyle name="40% - Accent4 10 4 8 2" xfId="32883"/>
    <cellStyle name="40% - Accent4 10 4 9" xfId="18730"/>
    <cellStyle name="40% - Accent4 10 4 9 2" xfId="38054"/>
    <cellStyle name="40% - Accent4 10 5" xfId="1881"/>
    <cellStyle name="40% - Accent4 10 5 10" xfId="39844"/>
    <cellStyle name="40% - Accent4 10 5 2" xfId="2627"/>
    <cellStyle name="40% - Accent4 10 5 2 2" xfId="4649"/>
    <cellStyle name="40% - Accent4 10 5 2 2 2" xfId="10036"/>
    <cellStyle name="40% - Accent4 10 5 2 2 2 2" xfId="29594"/>
    <cellStyle name="40% - Accent4 10 5 2 2 2 3" xfId="47408"/>
    <cellStyle name="40% - Accent4 10 5 2 2 3" xfId="16155"/>
    <cellStyle name="40% - Accent4 10 5 2 2 3 2" xfId="35546"/>
    <cellStyle name="40% - Accent4 10 5 2 2 4" xfId="24363"/>
    <cellStyle name="40% - Accent4 10 5 2 2 5" xfId="42193"/>
    <cellStyle name="40% - Accent4 10 5 2 3" xfId="8422"/>
    <cellStyle name="40% - Accent4 10 5 2 3 2" xfId="27982"/>
    <cellStyle name="40% - Accent4 10 5 2 3 3" xfId="45801"/>
    <cellStyle name="40% - Accent4 10 5 2 4" xfId="14503"/>
    <cellStyle name="40% - Accent4 10 5 2 4 2" xfId="33931"/>
    <cellStyle name="40% - Accent4 10 5 2 5" xfId="19778"/>
    <cellStyle name="40% - Accent4 10 5 2 5 2" xfId="39102"/>
    <cellStyle name="40% - Accent4 10 5 2 6" xfId="22748"/>
    <cellStyle name="40% - Accent4 10 5 2 7" xfId="21262"/>
    <cellStyle name="40% - Accent4 10 5 2 8" xfId="40586"/>
    <cellStyle name="40% - Accent4 10 5 3" xfId="3919"/>
    <cellStyle name="40% - Accent4 10 5 3 2" xfId="9306"/>
    <cellStyle name="40% - Accent4 10 5 3 2 2" xfId="28864"/>
    <cellStyle name="40% - Accent4 10 5 3 2 3" xfId="46680"/>
    <cellStyle name="40% - Accent4 10 5 3 3" xfId="15425"/>
    <cellStyle name="40% - Accent4 10 5 3 3 2" xfId="34818"/>
    <cellStyle name="40% - Accent4 10 5 3 4" xfId="23635"/>
    <cellStyle name="40% - Accent4 10 5 3 5" xfId="41465"/>
    <cellStyle name="40% - Accent4 10 5 4" xfId="5465"/>
    <cellStyle name="40% - Accent4 10 5 4 2" xfId="10826"/>
    <cellStyle name="40% - Accent4 10 5 4 2 2" xfId="30384"/>
    <cellStyle name="40% - Accent4 10 5 4 2 3" xfId="48170"/>
    <cellStyle name="40% - Accent4 10 5 4 3" xfId="16949"/>
    <cellStyle name="40% - Accent4 10 5 4 3 2" xfId="36308"/>
    <cellStyle name="40% - Accent4 10 5 4 4" xfId="25125"/>
    <cellStyle name="40% - Accent4 10 5 4 5" xfId="42955"/>
    <cellStyle name="40% - Accent4 10 5 5" xfId="7676"/>
    <cellStyle name="40% - Accent4 10 5 5 2" xfId="27236"/>
    <cellStyle name="40% - Accent4 10 5 5 3" xfId="45059"/>
    <cellStyle name="40% - Accent4 10 5 6" xfId="13757"/>
    <cellStyle name="40% - Accent4 10 5 6 2" xfId="33189"/>
    <cellStyle name="40% - Accent4 10 5 7" xfId="19036"/>
    <cellStyle name="40% - Accent4 10 5 7 2" xfId="38360"/>
    <cellStyle name="40% - Accent4 10 5 8" xfId="22004"/>
    <cellStyle name="40% - Accent4 10 5 9" xfId="20520"/>
    <cellStyle name="40% - Accent4 10 6" xfId="2028"/>
    <cellStyle name="40% - Accent4 10 6 2" xfId="4064"/>
    <cellStyle name="40% - Accent4 10 6 2 2" xfId="9451"/>
    <cellStyle name="40% - Accent4 10 6 2 2 2" xfId="29009"/>
    <cellStyle name="40% - Accent4 10 6 2 2 3" xfId="46825"/>
    <cellStyle name="40% - Accent4 10 6 2 3" xfId="15570"/>
    <cellStyle name="40% - Accent4 10 6 2 3 2" xfId="34963"/>
    <cellStyle name="40% - Accent4 10 6 2 4" xfId="23780"/>
    <cellStyle name="40% - Accent4 10 6 2 5" xfId="41610"/>
    <cellStyle name="40% - Accent4 10 6 3" xfId="7823"/>
    <cellStyle name="40% - Accent4 10 6 3 2" xfId="27383"/>
    <cellStyle name="40% - Accent4 10 6 3 3" xfId="45204"/>
    <cellStyle name="40% - Accent4 10 6 4" xfId="13904"/>
    <cellStyle name="40% - Accent4 10 6 4 2" xfId="33334"/>
    <cellStyle name="40% - Accent4 10 6 5" xfId="19181"/>
    <cellStyle name="40% - Accent4 10 6 5 2" xfId="38505"/>
    <cellStyle name="40% - Accent4 10 6 6" xfId="22149"/>
    <cellStyle name="40% - Accent4 10 6 7" xfId="20665"/>
    <cellStyle name="40% - Accent4 10 6 8" xfId="39989"/>
    <cellStyle name="40% - Accent4 10 7" xfId="2861"/>
    <cellStyle name="40% - Accent4 10 8" xfId="4822"/>
    <cellStyle name="40% - Accent4 10 8 2" xfId="10206"/>
    <cellStyle name="40% - Accent4 10 8 2 2" xfId="29764"/>
    <cellStyle name="40% - Accent4 10 8 2 3" xfId="47578"/>
    <cellStyle name="40% - Accent4 10 8 3" xfId="16328"/>
    <cellStyle name="40% - Accent4 10 8 3 2" xfId="35716"/>
    <cellStyle name="40% - Accent4 10 8 4" xfId="24533"/>
    <cellStyle name="40% - Accent4 10 8 5" xfId="42363"/>
    <cellStyle name="40% - Accent4 10 9" xfId="7076"/>
    <cellStyle name="40% - Accent4 10 9 2" xfId="26637"/>
    <cellStyle name="40% - Accent4 10 9 3" xfId="44462"/>
    <cellStyle name="40% - Accent4 11" xfId="1144"/>
    <cellStyle name="40% - Accent4 11 10" xfId="6573"/>
    <cellStyle name="40% - Accent4 11 10 2" xfId="11934"/>
    <cellStyle name="40% - Accent4 11 10 2 2" xfId="31492"/>
    <cellStyle name="40% - Accent4 11 10 2 3" xfId="49277"/>
    <cellStyle name="40% - Accent4 11 10 3" xfId="18057"/>
    <cellStyle name="40% - Accent4 11 10 3 2" xfId="37415"/>
    <cellStyle name="40% - Accent4 11 10 4" xfId="26232"/>
    <cellStyle name="40% - Accent4 11 10 5" xfId="44062"/>
    <cellStyle name="40% - Accent4 11 11" xfId="7095"/>
    <cellStyle name="40% - Accent4 11 11 2" xfId="26655"/>
    <cellStyle name="40% - Accent4 11 11 3" xfId="44480"/>
    <cellStyle name="40% - Accent4 11 12" xfId="12302"/>
    <cellStyle name="40% - Accent4 11 12 2" xfId="31860"/>
    <cellStyle name="40% - Accent4 11 12 3" xfId="49645"/>
    <cellStyle name="40% - Accent4 11 13" xfId="12655"/>
    <cellStyle name="40% - Accent4 11 13 2" xfId="32212"/>
    <cellStyle name="40% - Accent4 11 13 3" xfId="49955"/>
    <cellStyle name="40% - Accent4 11 14" xfId="13106"/>
    <cellStyle name="40% - Accent4 11 14 2" xfId="32608"/>
    <cellStyle name="40% - Accent4 11 15" xfId="18423"/>
    <cellStyle name="40% - Accent4 11 15 2" xfId="37781"/>
    <cellStyle name="40% - Accent4 11 16" xfId="21425"/>
    <cellStyle name="40% - Accent4 11 17" xfId="19941"/>
    <cellStyle name="40% - Accent4 11 18" xfId="39265"/>
    <cellStyle name="40% - Accent4 11 2" xfId="1248"/>
    <cellStyle name="40% - Accent4 11 2 10" xfId="7153"/>
    <cellStyle name="40% - Accent4 11 2 10 2" xfId="26713"/>
    <cellStyle name="40% - Accent4 11 2 10 3" xfId="44538"/>
    <cellStyle name="40% - Accent4 11 2 11" xfId="12361"/>
    <cellStyle name="40% - Accent4 11 2 11 2" xfId="31919"/>
    <cellStyle name="40% - Accent4 11 2 11 3" xfId="49703"/>
    <cellStyle name="40% - Accent4 11 2 12" xfId="12716"/>
    <cellStyle name="40% - Accent4 11 2 12 2" xfId="32272"/>
    <cellStyle name="40% - Accent4 11 2 12 3" xfId="50013"/>
    <cellStyle name="40% - Accent4 11 2 13" xfId="13169"/>
    <cellStyle name="40% - Accent4 11 2 13 2" xfId="32668"/>
    <cellStyle name="40% - Accent4 11 2 14" xfId="18481"/>
    <cellStyle name="40% - Accent4 11 2 14 2" xfId="37839"/>
    <cellStyle name="40% - Accent4 11 2 15" xfId="21483"/>
    <cellStyle name="40% - Accent4 11 2 16" xfId="19999"/>
    <cellStyle name="40% - Accent4 11 2 17" xfId="39323"/>
    <cellStyle name="40% - Accent4 11 2 2" xfId="1503"/>
    <cellStyle name="40% - Accent4 11 2 2 10" xfId="12874"/>
    <cellStyle name="40% - Accent4 11 2 2 10 2" xfId="32430"/>
    <cellStyle name="40% - Accent4 11 2 2 10 3" xfId="50169"/>
    <cellStyle name="40% - Accent4 11 2 2 11" xfId="13380"/>
    <cellStyle name="40% - Accent4 11 2 2 11 2" xfId="32813"/>
    <cellStyle name="40% - Accent4 11 2 2 12" xfId="18660"/>
    <cellStyle name="40% - Accent4 11 2 2 12 2" xfId="37984"/>
    <cellStyle name="40% - Accent4 11 2 2 13" xfId="21628"/>
    <cellStyle name="40% - Accent4 11 2 2 14" xfId="20144"/>
    <cellStyle name="40% - Accent4 11 2 2 15" xfId="39468"/>
    <cellStyle name="40% - Accent4 11 2 2 2" xfId="1796"/>
    <cellStyle name="40% - Accent4 11 2 2 2 10" xfId="39759"/>
    <cellStyle name="40% - Accent4 11 2 2 2 2" xfId="2542"/>
    <cellStyle name="40% - Accent4 11 2 2 2 2 2" xfId="4565"/>
    <cellStyle name="40% - Accent4 11 2 2 2 2 2 2" xfId="9952"/>
    <cellStyle name="40% - Accent4 11 2 2 2 2 2 2 2" xfId="29510"/>
    <cellStyle name="40% - Accent4 11 2 2 2 2 2 2 3" xfId="47324"/>
    <cellStyle name="40% - Accent4 11 2 2 2 2 2 3" xfId="16071"/>
    <cellStyle name="40% - Accent4 11 2 2 2 2 2 3 2" xfId="35462"/>
    <cellStyle name="40% - Accent4 11 2 2 2 2 2 4" xfId="24279"/>
    <cellStyle name="40% - Accent4 11 2 2 2 2 2 5" xfId="42109"/>
    <cellStyle name="40% - Accent4 11 2 2 2 2 3" xfId="8337"/>
    <cellStyle name="40% - Accent4 11 2 2 2 2 3 2" xfId="27897"/>
    <cellStyle name="40% - Accent4 11 2 2 2 2 3 3" xfId="45716"/>
    <cellStyle name="40% - Accent4 11 2 2 2 2 4" xfId="14418"/>
    <cellStyle name="40% - Accent4 11 2 2 2 2 4 2" xfId="33846"/>
    <cellStyle name="40% - Accent4 11 2 2 2 2 5" xfId="19693"/>
    <cellStyle name="40% - Accent4 11 2 2 2 2 5 2" xfId="39017"/>
    <cellStyle name="40% - Accent4 11 2 2 2 2 6" xfId="22663"/>
    <cellStyle name="40% - Accent4 11 2 2 2 2 7" xfId="21177"/>
    <cellStyle name="40% - Accent4 11 2 2 2 2 8" xfId="40501"/>
    <cellStyle name="40% - Accent4 11 2 2 2 3" xfId="3835"/>
    <cellStyle name="40% - Accent4 11 2 2 2 3 2" xfId="9222"/>
    <cellStyle name="40% - Accent4 11 2 2 2 3 2 2" xfId="28780"/>
    <cellStyle name="40% - Accent4 11 2 2 2 3 2 3" xfId="46596"/>
    <cellStyle name="40% - Accent4 11 2 2 2 3 3" xfId="15341"/>
    <cellStyle name="40% - Accent4 11 2 2 2 3 3 2" xfId="34734"/>
    <cellStyle name="40% - Accent4 11 2 2 2 3 4" xfId="23551"/>
    <cellStyle name="40% - Accent4 11 2 2 2 3 5" xfId="41381"/>
    <cellStyle name="40% - Accent4 11 2 2 2 4" xfId="5943"/>
    <cellStyle name="40% - Accent4 11 2 2 2 4 2" xfId="11304"/>
    <cellStyle name="40% - Accent4 11 2 2 2 4 2 2" xfId="30862"/>
    <cellStyle name="40% - Accent4 11 2 2 2 4 2 3" xfId="48648"/>
    <cellStyle name="40% - Accent4 11 2 2 2 4 3" xfId="17427"/>
    <cellStyle name="40% - Accent4 11 2 2 2 4 3 2" xfId="36786"/>
    <cellStyle name="40% - Accent4 11 2 2 2 4 4" xfId="25603"/>
    <cellStyle name="40% - Accent4 11 2 2 2 4 5" xfId="43433"/>
    <cellStyle name="40% - Accent4 11 2 2 2 5" xfId="7591"/>
    <cellStyle name="40% - Accent4 11 2 2 2 5 2" xfId="27151"/>
    <cellStyle name="40% - Accent4 11 2 2 2 5 3" xfId="44974"/>
    <cellStyle name="40% - Accent4 11 2 2 2 6" xfId="13672"/>
    <cellStyle name="40% - Accent4 11 2 2 2 6 2" xfId="33104"/>
    <cellStyle name="40% - Accent4 11 2 2 2 7" xfId="18951"/>
    <cellStyle name="40% - Accent4 11 2 2 2 7 2" xfId="38275"/>
    <cellStyle name="40% - Accent4 11 2 2 2 8" xfId="21919"/>
    <cellStyle name="40% - Accent4 11 2 2 2 9" xfId="20435"/>
    <cellStyle name="40% - Accent4 11 2 2 3" xfId="2250"/>
    <cellStyle name="40% - Accent4 11 2 2 3 2" xfId="4286"/>
    <cellStyle name="40% - Accent4 11 2 2 3 2 2" xfId="9673"/>
    <cellStyle name="40% - Accent4 11 2 2 3 2 2 2" xfId="29231"/>
    <cellStyle name="40% - Accent4 11 2 2 3 2 2 3" xfId="47046"/>
    <cellStyle name="40% - Accent4 11 2 2 3 2 3" xfId="15792"/>
    <cellStyle name="40% - Accent4 11 2 2 3 2 3 2" xfId="35184"/>
    <cellStyle name="40% - Accent4 11 2 2 3 2 4" xfId="24001"/>
    <cellStyle name="40% - Accent4 11 2 2 3 2 5" xfId="41831"/>
    <cellStyle name="40% - Accent4 11 2 2 3 3" xfId="8045"/>
    <cellStyle name="40% - Accent4 11 2 2 3 3 2" xfId="27605"/>
    <cellStyle name="40% - Accent4 11 2 2 3 3 3" xfId="45425"/>
    <cellStyle name="40% - Accent4 11 2 2 3 4" xfId="14126"/>
    <cellStyle name="40% - Accent4 11 2 2 3 4 2" xfId="33555"/>
    <cellStyle name="40% - Accent4 11 2 2 3 5" xfId="19402"/>
    <cellStyle name="40% - Accent4 11 2 2 3 5 2" xfId="38726"/>
    <cellStyle name="40% - Accent4 11 2 2 3 6" xfId="22371"/>
    <cellStyle name="40% - Accent4 11 2 2 3 7" xfId="20886"/>
    <cellStyle name="40% - Accent4 11 2 2 3 8" xfId="40210"/>
    <cellStyle name="40% - Accent4 11 2 2 4" xfId="3423"/>
    <cellStyle name="40% - Accent4 11 2 2 4 2" xfId="8915"/>
    <cellStyle name="40% - Accent4 11 2 2 4 2 2" xfId="28475"/>
    <cellStyle name="40% - Accent4 11 2 2 4 2 3" xfId="46292"/>
    <cellStyle name="40% - Accent4 11 2 2 4 3" xfId="15017"/>
    <cellStyle name="40% - Accent4 11 2 2 4 3 2" xfId="34430"/>
    <cellStyle name="40% - Accent4 11 2 2 4 4" xfId="23247"/>
    <cellStyle name="40% - Accent4 11 2 2 4 5" xfId="41077"/>
    <cellStyle name="40% - Accent4 11 2 2 5" xfId="5334"/>
    <cellStyle name="40% - Accent4 11 2 2 5 2" xfId="10700"/>
    <cellStyle name="40% - Accent4 11 2 2 5 2 2" xfId="30258"/>
    <cellStyle name="40% - Accent4 11 2 2 5 2 3" xfId="48057"/>
    <cellStyle name="40% - Accent4 11 2 2 5 3" xfId="16823"/>
    <cellStyle name="40% - Accent4 11 2 2 5 3 2" xfId="36195"/>
    <cellStyle name="40% - Accent4 11 2 2 5 4" xfId="25012"/>
    <cellStyle name="40% - Accent4 11 2 2 5 5" xfId="42842"/>
    <cellStyle name="40% - Accent4 11 2 2 6" xfId="6430"/>
    <cellStyle name="40% - Accent4 11 2 2 6 2" xfId="11791"/>
    <cellStyle name="40% - Accent4 11 2 2 6 2 2" xfId="31349"/>
    <cellStyle name="40% - Accent4 11 2 2 6 2 3" xfId="49134"/>
    <cellStyle name="40% - Accent4 11 2 2 6 3" xfId="17914"/>
    <cellStyle name="40% - Accent4 11 2 2 6 3 2" xfId="37272"/>
    <cellStyle name="40% - Accent4 11 2 2 6 4" xfId="26089"/>
    <cellStyle name="40% - Accent4 11 2 2 6 5" xfId="43919"/>
    <cellStyle name="40% - Accent4 11 2 2 7" xfId="6834"/>
    <cellStyle name="40% - Accent4 11 2 2 7 2" xfId="12195"/>
    <cellStyle name="40% - Accent4 11 2 2 7 2 2" xfId="31753"/>
    <cellStyle name="40% - Accent4 11 2 2 7 2 3" xfId="49538"/>
    <cellStyle name="40% - Accent4 11 2 2 7 3" xfId="18318"/>
    <cellStyle name="40% - Accent4 11 2 2 7 3 2" xfId="37676"/>
    <cellStyle name="40% - Accent4 11 2 2 7 4" xfId="26493"/>
    <cellStyle name="40% - Accent4 11 2 2 7 5" xfId="44323"/>
    <cellStyle name="40% - Accent4 11 2 2 8" xfId="7299"/>
    <cellStyle name="40% - Accent4 11 2 2 8 2" xfId="26859"/>
    <cellStyle name="40% - Accent4 11 2 2 8 3" xfId="44683"/>
    <cellStyle name="40% - Accent4 11 2 2 9" xfId="12518"/>
    <cellStyle name="40% - Accent4 11 2 2 9 2" xfId="32075"/>
    <cellStyle name="40% - Accent4 11 2 2 9 3" xfId="49859"/>
    <cellStyle name="40% - Accent4 11 2 3" xfId="1650"/>
    <cellStyle name="40% - Accent4 11 2 3 10" xfId="39614"/>
    <cellStyle name="40% - Accent4 11 2 3 2" xfId="2396"/>
    <cellStyle name="40% - Accent4 11 2 3 2 2" xfId="4419"/>
    <cellStyle name="40% - Accent4 11 2 3 2 2 2" xfId="9806"/>
    <cellStyle name="40% - Accent4 11 2 3 2 2 2 2" xfId="29364"/>
    <cellStyle name="40% - Accent4 11 2 3 2 2 2 3" xfId="47179"/>
    <cellStyle name="40% - Accent4 11 2 3 2 2 3" xfId="15925"/>
    <cellStyle name="40% - Accent4 11 2 3 2 2 3 2" xfId="35317"/>
    <cellStyle name="40% - Accent4 11 2 3 2 2 4" xfId="24134"/>
    <cellStyle name="40% - Accent4 11 2 3 2 2 5" xfId="41964"/>
    <cellStyle name="40% - Accent4 11 2 3 2 3" xfId="5731"/>
    <cellStyle name="40% - Accent4 11 2 3 2 3 2" xfId="11092"/>
    <cellStyle name="40% - Accent4 11 2 3 2 3 2 2" xfId="30650"/>
    <cellStyle name="40% - Accent4 11 2 3 2 3 2 3" xfId="48436"/>
    <cellStyle name="40% - Accent4 11 2 3 2 3 3" xfId="17215"/>
    <cellStyle name="40% - Accent4 11 2 3 2 3 3 2" xfId="36574"/>
    <cellStyle name="40% - Accent4 11 2 3 2 3 4" xfId="25391"/>
    <cellStyle name="40% - Accent4 11 2 3 2 3 5" xfId="43221"/>
    <cellStyle name="40% - Accent4 11 2 3 2 4" xfId="8191"/>
    <cellStyle name="40% - Accent4 11 2 3 2 4 2" xfId="27751"/>
    <cellStyle name="40% - Accent4 11 2 3 2 4 3" xfId="45571"/>
    <cellStyle name="40% - Accent4 11 2 3 2 5" xfId="14272"/>
    <cellStyle name="40% - Accent4 11 2 3 2 5 2" xfId="33701"/>
    <cellStyle name="40% - Accent4 11 2 3 2 6" xfId="19548"/>
    <cellStyle name="40% - Accent4 11 2 3 2 6 2" xfId="38872"/>
    <cellStyle name="40% - Accent4 11 2 3 2 7" xfId="22517"/>
    <cellStyle name="40% - Accent4 11 2 3 2 8" xfId="21032"/>
    <cellStyle name="40% - Accent4 11 2 3 2 9" xfId="40356"/>
    <cellStyle name="40% - Accent4 11 2 3 3" xfId="3692"/>
    <cellStyle name="40% - Accent4 11 2 3 3 2" xfId="9079"/>
    <cellStyle name="40% - Accent4 11 2 3 3 2 2" xfId="28637"/>
    <cellStyle name="40% - Accent4 11 2 3 3 2 3" xfId="46453"/>
    <cellStyle name="40% - Accent4 11 2 3 3 3" xfId="15198"/>
    <cellStyle name="40% - Accent4 11 2 3 3 3 2" xfId="34591"/>
    <cellStyle name="40% - Accent4 11 2 3 3 4" xfId="23408"/>
    <cellStyle name="40% - Accent4 11 2 3 3 5" xfId="41238"/>
    <cellStyle name="40% - Accent4 11 2 3 4" xfId="5107"/>
    <cellStyle name="40% - Accent4 11 2 3 4 2" xfId="10474"/>
    <cellStyle name="40% - Accent4 11 2 3 4 2 2" xfId="30032"/>
    <cellStyle name="40% - Accent4 11 2 3 4 2 3" xfId="47845"/>
    <cellStyle name="40% - Accent4 11 2 3 4 3" xfId="16597"/>
    <cellStyle name="40% - Accent4 11 2 3 4 3 2" xfId="35983"/>
    <cellStyle name="40% - Accent4 11 2 3 4 4" xfId="24800"/>
    <cellStyle name="40% - Accent4 11 2 3 4 5" xfId="42630"/>
    <cellStyle name="40% - Accent4 11 2 3 5" xfId="7445"/>
    <cellStyle name="40% - Accent4 11 2 3 5 2" xfId="27005"/>
    <cellStyle name="40% - Accent4 11 2 3 5 3" xfId="44829"/>
    <cellStyle name="40% - Accent4 11 2 3 6" xfId="13526"/>
    <cellStyle name="40% - Accent4 11 2 3 6 2" xfId="32959"/>
    <cellStyle name="40% - Accent4 11 2 3 7" xfId="18806"/>
    <cellStyle name="40% - Accent4 11 2 3 7 2" xfId="38130"/>
    <cellStyle name="40% - Accent4 11 2 3 8" xfId="21774"/>
    <cellStyle name="40% - Accent4 11 2 3 9" xfId="20290"/>
    <cellStyle name="40% - Accent4 11 2 4" xfId="1958"/>
    <cellStyle name="40% - Accent4 11 2 4 10" xfId="39920"/>
    <cellStyle name="40% - Accent4 11 2 4 2" xfId="2703"/>
    <cellStyle name="40% - Accent4 11 2 4 2 2" xfId="4725"/>
    <cellStyle name="40% - Accent4 11 2 4 2 2 2" xfId="10112"/>
    <cellStyle name="40% - Accent4 11 2 4 2 2 2 2" xfId="29670"/>
    <cellStyle name="40% - Accent4 11 2 4 2 2 2 3" xfId="47484"/>
    <cellStyle name="40% - Accent4 11 2 4 2 2 3" xfId="16231"/>
    <cellStyle name="40% - Accent4 11 2 4 2 2 3 2" xfId="35622"/>
    <cellStyle name="40% - Accent4 11 2 4 2 2 4" xfId="24439"/>
    <cellStyle name="40% - Accent4 11 2 4 2 2 5" xfId="42269"/>
    <cellStyle name="40% - Accent4 11 2 4 2 3" xfId="8498"/>
    <cellStyle name="40% - Accent4 11 2 4 2 3 2" xfId="28058"/>
    <cellStyle name="40% - Accent4 11 2 4 2 3 3" xfId="45877"/>
    <cellStyle name="40% - Accent4 11 2 4 2 4" xfId="14579"/>
    <cellStyle name="40% - Accent4 11 2 4 2 4 2" xfId="34007"/>
    <cellStyle name="40% - Accent4 11 2 4 2 5" xfId="19854"/>
    <cellStyle name="40% - Accent4 11 2 4 2 5 2" xfId="39178"/>
    <cellStyle name="40% - Accent4 11 2 4 2 6" xfId="22824"/>
    <cellStyle name="40% - Accent4 11 2 4 2 7" xfId="21338"/>
    <cellStyle name="40% - Accent4 11 2 4 2 8" xfId="40662"/>
    <cellStyle name="40% - Accent4 11 2 4 3" xfId="3995"/>
    <cellStyle name="40% - Accent4 11 2 4 3 2" xfId="9382"/>
    <cellStyle name="40% - Accent4 11 2 4 3 2 2" xfId="28940"/>
    <cellStyle name="40% - Accent4 11 2 4 3 2 3" xfId="46756"/>
    <cellStyle name="40% - Accent4 11 2 4 3 3" xfId="15501"/>
    <cellStyle name="40% - Accent4 11 2 4 3 3 2" xfId="34894"/>
    <cellStyle name="40% - Accent4 11 2 4 3 4" xfId="23711"/>
    <cellStyle name="40% - Accent4 11 2 4 3 5" xfId="41541"/>
    <cellStyle name="40% - Accent4 11 2 4 4" xfId="5541"/>
    <cellStyle name="40% - Accent4 11 2 4 4 2" xfId="10902"/>
    <cellStyle name="40% - Accent4 11 2 4 4 2 2" xfId="30460"/>
    <cellStyle name="40% - Accent4 11 2 4 4 2 3" xfId="48246"/>
    <cellStyle name="40% - Accent4 11 2 4 4 3" xfId="17025"/>
    <cellStyle name="40% - Accent4 11 2 4 4 3 2" xfId="36384"/>
    <cellStyle name="40% - Accent4 11 2 4 4 4" xfId="25201"/>
    <cellStyle name="40% - Accent4 11 2 4 4 5" xfId="43031"/>
    <cellStyle name="40% - Accent4 11 2 4 5" xfId="7753"/>
    <cellStyle name="40% - Accent4 11 2 4 5 2" xfId="27313"/>
    <cellStyle name="40% - Accent4 11 2 4 5 3" xfId="45135"/>
    <cellStyle name="40% - Accent4 11 2 4 6" xfId="13834"/>
    <cellStyle name="40% - Accent4 11 2 4 6 2" xfId="33265"/>
    <cellStyle name="40% - Accent4 11 2 4 7" xfId="19112"/>
    <cellStyle name="40% - Accent4 11 2 4 7 2" xfId="38436"/>
    <cellStyle name="40% - Accent4 11 2 4 8" xfId="22080"/>
    <cellStyle name="40% - Accent4 11 2 4 9" xfId="20596"/>
    <cellStyle name="40% - Accent4 11 2 5" xfId="2104"/>
    <cellStyle name="40% - Accent4 11 2 5 2" xfId="4140"/>
    <cellStyle name="40% - Accent4 11 2 5 2 2" xfId="9527"/>
    <cellStyle name="40% - Accent4 11 2 5 2 2 2" xfId="29085"/>
    <cellStyle name="40% - Accent4 11 2 5 2 2 3" xfId="46901"/>
    <cellStyle name="40% - Accent4 11 2 5 2 3" xfId="15646"/>
    <cellStyle name="40% - Accent4 11 2 5 2 3 2" xfId="35039"/>
    <cellStyle name="40% - Accent4 11 2 5 2 4" xfId="23856"/>
    <cellStyle name="40% - Accent4 11 2 5 2 5" xfId="41686"/>
    <cellStyle name="40% - Accent4 11 2 5 3" xfId="7899"/>
    <cellStyle name="40% - Accent4 11 2 5 3 2" xfId="27459"/>
    <cellStyle name="40% - Accent4 11 2 5 3 3" xfId="45280"/>
    <cellStyle name="40% - Accent4 11 2 5 4" xfId="13980"/>
    <cellStyle name="40% - Accent4 11 2 5 4 2" xfId="33410"/>
    <cellStyle name="40% - Accent4 11 2 5 5" xfId="19257"/>
    <cellStyle name="40% - Accent4 11 2 5 5 2" xfId="38581"/>
    <cellStyle name="40% - Accent4 11 2 5 6" xfId="22225"/>
    <cellStyle name="40% - Accent4 11 2 5 7" xfId="20741"/>
    <cellStyle name="40% - Accent4 11 2 5 8" xfId="40065"/>
    <cellStyle name="40% - Accent4 11 2 6" xfId="3132"/>
    <cellStyle name="40% - Accent4 11 2 6 2" xfId="8712"/>
    <cellStyle name="40% - Accent4 11 2 6 2 2" xfId="28272"/>
    <cellStyle name="40% - Accent4 11 2 6 2 3" xfId="46089"/>
    <cellStyle name="40% - Accent4 11 2 6 3" xfId="14803"/>
    <cellStyle name="40% - Accent4 11 2 6 3 2" xfId="34223"/>
    <cellStyle name="40% - Accent4 11 2 6 4" xfId="23040"/>
    <cellStyle name="40% - Accent4 11 2 6 5" xfId="40874"/>
    <cellStyle name="40% - Accent4 11 2 7" xfId="4900"/>
    <cellStyle name="40% - Accent4 11 2 7 2" xfId="10284"/>
    <cellStyle name="40% - Accent4 11 2 7 2 2" xfId="29842"/>
    <cellStyle name="40% - Accent4 11 2 7 2 3" xfId="47655"/>
    <cellStyle name="40% - Accent4 11 2 7 3" xfId="16406"/>
    <cellStyle name="40% - Accent4 11 2 7 3 2" xfId="35793"/>
    <cellStyle name="40% - Accent4 11 2 7 4" xfId="24610"/>
    <cellStyle name="40% - Accent4 11 2 7 5" xfId="42440"/>
    <cellStyle name="40% - Accent4 11 2 8" xfId="6227"/>
    <cellStyle name="40% - Accent4 11 2 8 2" xfId="11588"/>
    <cellStyle name="40% - Accent4 11 2 8 2 2" xfId="31146"/>
    <cellStyle name="40% - Accent4 11 2 8 2 3" xfId="48931"/>
    <cellStyle name="40% - Accent4 11 2 8 3" xfId="17711"/>
    <cellStyle name="40% - Accent4 11 2 8 3 2" xfId="37069"/>
    <cellStyle name="40% - Accent4 11 2 8 4" xfId="25886"/>
    <cellStyle name="40% - Accent4 11 2 8 5" xfId="43716"/>
    <cellStyle name="40% - Accent4 11 2 9" xfId="6631"/>
    <cellStyle name="40% - Accent4 11 2 9 2" xfId="11992"/>
    <cellStyle name="40% - Accent4 11 2 9 2 2" xfId="31550"/>
    <cellStyle name="40% - Accent4 11 2 9 2 3" xfId="49335"/>
    <cellStyle name="40% - Accent4 11 2 9 3" xfId="18115"/>
    <cellStyle name="40% - Accent4 11 2 9 3 2" xfId="37473"/>
    <cellStyle name="40% - Accent4 11 2 9 4" xfId="26290"/>
    <cellStyle name="40% - Accent4 11 2 9 5" xfId="44120"/>
    <cellStyle name="40% - Accent4 11 3" xfId="1439"/>
    <cellStyle name="40% - Accent4 11 3 10" xfId="12816"/>
    <cellStyle name="40% - Accent4 11 3 10 2" xfId="32372"/>
    <cellStyle name="40% - Accent4 11 3 10 3" xfId="50111"/>
    <cellStyle name="40% - Accent4 11 3 11" xfId="13318"/>
    <cellStyle name="40% - Accent4 11 3 11 2" xfId="32755"/>
    <cellStyle name="40% - Accent4 11 3 12" xfId="18600"/>
    <cellStyle name="40% - Accent4 11 3 12 2" xfId="37926"/>
    <cellStyle name="40% - Accent4 11 3 13" xfId="21570"/>
    <cellStyle name="40% - Accent4 11 3 14" xfId="20086"/>
    <cellStyle name="40% - Accent4 11 3 15" xfId="39410"/>
    <cellStyle name="40% - Accent4 11 3 2" xfId="1737"/>
    <cellStyle name="40% - Accent4 11 3 2 10" xfId="39701"/>
    <cellStyle name="40% - Accent4 11 3 2 2" xfId="2483"/>
    <cellStyle name="40% - Accent4 11 3 2 2 2" xfId="4506"/>
    <cellStyle name="40% - Accent4 11 3 2 2 2 2" xfId="9893"/>
    <cellStyle name="40% - Accent4 11 3 2 2 2 2 2" xfId="29451"/>
    <cellStyle name="40% - Accent4 11 3 2 2 2 2 3" xfId="47266"/>
    <cellStyle name="40% - Accent4 11 3 2 2 2 3" xfId="16012"/>
    <cellStyle name="40% - Accent4 11 3 2 2 2 3 2" xfId="35404"/>
    <cellStyle name="40% - Accent4 11 3 2 2 2 4" xfId="24221"/>
    <cellStyle name="40% - Accent4 11 3 2 2 2 5" xfId="42051"/>
    <cellStyle name="40% - Accent4 11 3 2 2 3" xfId="8278"/>
    <cellStyle name="40% - Accent4 11 3 2 2 3 2" xfId="27838"/>
    <cellStyle name="40% - Accent4 11 3 2 2 3 3" xfId="45658"/>
    <cellStyle name="40% - Accent4 11 3 2 2 4" xfId="14359"/>
    <cellStyle name="40% - Accent4 11 3 2 2 4 2" xfId="33788"/>
    <cellStyle name="40% - Accent4 11 3 2 2 5" xfId="19635"/>
    <cellStyle name="40% - Accent4 11 3 2 2 5 2" xfId="38959"/>
    <cellStyle name="40% - Accent4 11 3 2 2 6" xfId="22604"/>
    <cellStyle name="40% - Accent4 11 3 2 2 7" xfId="21119"/>
    <cellStyle name="40% - Accent4 11 3 2 2 8" xfId="40443"/>
    <cellStyle name="40% - Accent4 11 3 2 3" xfId="3777"/>
    <cellStyle name="40% - Accent4 11 3 2 3 2" xfId="9164"/>
    <cellStyle name="40% - Accent4 11 3 2 3 2 2" xfId="28722"/>
    <cellStyle name="40% - Accent4 11 3 2 3 2 3" xfId="46538"/>
    <cellStyle name="40% - Accent4 11 3 2 3 3" xfId="15283"/>
    <cellStyle name="40% - Accent4 11 3 2 3 3 2" xfId="34676"/>
    <cellStyle name="40% - Accent4 11 3 2 3 4" xfId="23493"/>
    <cellStyle name="40% - Accent4 11 3 2 3 5" xfId="41323"/>
    <cellStyle name="40% - Accent4 11 3 2 4" xfId="5885"/>
    <cellStyle name="40% - Accent4 11 3 2 4 2" xfId="11246"/>
    <cellStyle name="40% - Accent4 11 3 2 4 2 2" xfId="30804"/>
    <cellStyle name="40% - Accent4 11 3 2 4 2 3" xfId="48590"/>
    <cellStyle name="40% - Accent4 11 3 2 4 3" xfId="17369"/>
    <cellStyle name="40% - Accent4 11 3 2 4 3 2" xfId="36728"/>
    <cellStyle name="40% - Accent4 11 3 2 4 4" xfId="25545"/>
    <cellStyle name="40% - Accent4 11 3 2 4 5" xfId="43375"/>
    <cellStyle name="40% - Accent4 11 3 2 5" xfId="7532"/>
    <cellStyle name="40% - Accent4 11 3 2 5 2" xfId="27092"/>
    <cellStyle name="40% - Accent4 11 3 2 5 3" xfId="44916"/>
    <cellStyle name="40% - Accent4 11 3 2 6" xfId="13613"/>
    <cellStyle name="40% - Accent4 11 3 2 6 2" xfId="33046"/>
    <cellStyle name="40% - Accent4 11 3 2 7" xfId="18893"/>
    <cellStyle name="40% - Accent4 11 3 2 7 2" xfId="38217"/>
    <cellStyle name="40% - Accent4 11 3 2 8" xfId="21861"/>
    <cellStyle name="40% - Accent4 11 3 2 9" xfId="20377"/>
    <cellStyle name="40% - Accent4 11 3 3" xfId="2191"/>
    <cellStyle name="40% - Accent4 11 3 3 2" xfId="4227"/>
    <cellStyle name="40% - Accent4 11 3 3 2 2" xfId="9614"/>
    <cellStyle name="40% - Accent4 11 3 3 2 2 2" xfId="29172"/>
    <cellStyle name="40% - Accent4 11 3 3 2 2 3" xfId="46988"/>
    <cellStyle name="40% - Accent4 11 3 3 2 3" xfId="15733"/>
    <cellStyle name="40% - Accent4 11 3 3 2 3 2" xfId="35126"/>
    <cellStyle name="40% - Accent4 11 3 3 2 4" xfId="23943"/>
    <cellStyle name="40% - Accent4 11 3 3 2 5" xfId="41773"/>
    <cellStyle name="40% - Accent4 11 3 3 3" xfId="7986"/>
    <cellStyle name="40% - Accent4 11 3 3 3 2" xfId="27546"/>
    <cellStyle name="40% - Accent4 11 3 3 3 3" xfId="45367"/>
    <cellStyle name="40% - Accent4 11 3 3 4" xfId="14067"/>
    <cellStyle name="40% - Accent4 11 3 3 4 2" xfId="33497"/>
    <cellStyle name="40% - Accent4 11 3 3 5" xfId="19344"/>
    <cellStyle name="40% - Accent4 11 3 3 5 2" xfId="38668"/>
    <cellStyle name="40% - Accent4 11 3 3 6" xfId="22312"/>
    <cellStyle name="40% - Accent4 11 3 3 7" xfId="20828"/>
    <cellStyle name="40% - Accent4 11 3 3 8" xfId="40152"/>
    <cellStyle name="40% - Accent4 11 3 4" xfId="3365"/>
    <cellStyle name="40% - Accent4 11 3 4 2" xfId="8857"/>
    <cellStyle name="40% - Accent4 11 3 4 2 2" xfId="28417"/>
    <cellStyle name="40% - Accent4 11 3 4 2 3" xfId="46234"/>
    <cellStyle name="40% - Accent4 11 3 4 3" xfId="14959"/>
    <cellStyle name="40% - Accent4 11 3 4 3 2" xfId="34372"/>
    <cellStyle name="40% - Accent4 11 3 4 4" xfId="23189"/>
    <cellStyle name="40% - Accent4 11 3 4 5" xfId="41019"/>
    <cellStyle name="40% - Accent4 11 3 5" xfId="5276"/>
    <cellStyle name="40% - Accent4 11 3 5 2" xfId="10642"/>
    <cellStyle name="40% - Accent4 11 3 5 2 2" xfId="30200"/>
    <cellStyle name="40% - Accent4 11 3 5 2 3" xfId="47999"/>
    <cellStyle name="40% - Accent4 11 3 5 3" xfId="16765"/>
    <cellStyle name="40% - Accent4 11 3 5 3 2" xfId="36137"/>
    <cellStyle name="40% - Accent4 11 3 5 4" xfId="24954"/>
    <cellStyle name="40% - Accent4 11 3 5 5" xfId="42784"/>
    <cellStyle name="40% - Accent4 11 3 6" xfId="6372"/>
    <cellStyle name="40% - Accent4 11 3 6 2" xfId="11733"/>
    <cellStyle name="40% - Accent4 11 3 6 2 2" xfId="31291"/>
    <cellStyle name="40% - Accent4 11 3 6 2 3" xfId="49076"/>
    <cellStyle name="40% - Accent4 11 3 6 3" xfId="17856"/>
    <cellStyle name="40% - Accent4 11 3 6 3 2" xfId="37214"/>
    <cellStyle name="40% - Accent4 11 3 6 4" xfId="26031"/>
    <cellStyle name="40% - Accent4 11 3 6 5" xfId="43861"/>
    <cellStyle name="40% - Accent4 11 3 7" xfId="6776"/>
    <cellStyle name="40% - Accent4 11 3 7 2" xfId="12137"/>
    <cellStyle name="40% - Accent4 11 3 7 2 2" xfId="31695"/>
    <cellStyle name="40% - Accent4 11 3 7 2 3" xfId="49480"/>
    <cellStyle name="40% - Accent4 11 3 7 3" xfId="18260"/>
    <cellStyle name="40% - Accent4 11 3 7 3 2" xfId="37618"/>
    <cellStyle name="40% - Accent4 11 3 7 4" xfId="26435"/>
    <cellStyle name="40% - Accent4 11 3 7 5" xfId="44265"/>
    <cellStyle name="40% - Accent4 11 3 8" xfId="7240"/>
    <cellStyle name="40% - Accent4 11 3 8 2" xfId="26800"/>
    <cellStyle name="40% - Accent4 11 3 8 3" xfId="44625"/>
    <cellStyle name="40% - Accent4 11 3 9" xfId="12460"/>
    <cellStyle name="40% - Accent4 11 3 9 2" xfId="32017"/>
    <cellStyle name="40% - Accent4 11 3 9 3" xfId="49801"/>
    <cellStyle name="40% - Accent4 11 4" xfId="1592"/>
    <cellStyle name="40% - Accent4 11 4 10" xfId="39556"/>
    <cellStyle name="40% - Accent4 11 4 2" xfId="2338"/>
    <cellStyle name="40% - Accent4 11 4 2 2" xfId="4361"/>
    <cellStyle name="40% - Accent4 11 4 2 2 2" xfId="9748"/>
    <cellStyle name="40% - Accent4 11 4 2 2 2 2" xfId="29306"/>
    <cellStyle name="40% - Accent4 11 4 2 2 2 3" xfId="47121"/>
    <cellStyle name="40% - Accent4 11 4 2 2 3" xfId="15867"/>
    <cellStyle name="40% - Accent4 11 4 2 2 3 2" xfId="35259"/>
    <cellStyle name="40% - Accent4 11 4 2 2 4" xfId="24076"/>
    <cellStyle name="40% - Accent4 11 4 2 2 5" xfId="41906"/>
    <cellStyle name="40% - Accent4 11 4 2 3" xfId="5673"/>
    <cellStyle name="40% - Accent4 11 4 2 3 2" xfId="11034"/>
    <cellStyle name="40% - Accent4 11 4 2 3 2 2" xfId="30592"/>
    <cellStyle name="40% - Accent4 11 4 2 3 2 3" xfId="48378"/>
    <cellStyle name="40% - Accent4 11 4 2 3 3" xfId="17157"/>
    <cellStyle name="40% - Accent4 11 4 2 3 3 2" xfId="36516"/>
    <cellStyle name="40% - Accent4 11 4 2 3 4" xfId="25333"/>
    <cellStyle name="40% - Accent4 11 4 2 3 5" xfId="43163"/>
    <cellStyle name="40% - Accent4 11 4 2 4" xfId="8133"/>
    <cellStyle name="40% - Accent4 11 4 2 4 2" xfId="27693"/>
    <cellStyle name="40% - Accent4 11 4 2 4 3" xfId="45513"/>
    <cellStyle name="40% - Accent4 11 4 2 5" xfId="14214"/>
    <cellStyle name="40% - Accent4 11 4 2 5 2" xfId="33643"/>
    <cellStyle name="40% - Accent4 11 4 2 6" xfId="19490"/>
    <cellStyle name="40% - Accent4 11 4 2 6 2" xfId="38814"/>
    <cellStyle name="40% - Accent4 11 4 2 7" xfId="22459"/>
    <cellStyle name="40% - Accent4 11 4 2 8" xfId="20974"/>
    <cellStyle name="40% - Accent4 11 4 2 9" xfId="40298"/>
    <cellStyle name="40% - Accent4 11 4 3" xfId="3634"/>
    <cellStyle name="40% - Accent4 11 4 3 2" xfId="9021"/>
    <cellStyle name="40% - Accent4 11 4 3 2 2" xfId="28579"/>
    <cellStyle name="40% - Accent4 11 4 3 2 3" xfId="46395"/>
    <cellStyle name="40% - Accent4 11 4 3 3" xfId="15140"/>
    <cellStyle name="40% - Accent4 11 4 3 3 2" xfId="34533"/>
    <cellStyle name="40% - Accent4 11 4 3 4" xfId="23350"/>
    <cellStyle name="40% - Accent4 11 4 3 5" xfId="41180"/>
    <cellStyle name="40% - Accent4 11 4 4" xfId="5049"/>
    <cellStyle name="40% - Accent4 11 4 4 2" xfId="10416"/>
    <cellStyle name="40% - Accent4 11 4 4 2 2" xfId="29974"/>
    <cellStyle name="40% - Accent4 11 4 4 2 3" xfId="47787"/>
    <cellStyle name="40% - Accent4 11 4 4 3" xfId="16539"/>
    <cellStyle name="40% - Accent4 11 4 4 3 2" xfId="35925"/>
    <cellStyle name="40% - Accent4 11 4 4 4" xfId="24742"/>
    <cellStyle name="40% - Accent4 11 4 4 5" xfId="42572"/>
    <cellStyle name="40% - Accent4 11 4 5" xfId="7387"/>
    <cellStyle name="40% - Accent4 11 4 5 2" xfId="26947"/>
    <cellStyle name="40% - Accent4 11 4 5 3" xfId="44771"/>
    <cellStyle name="40% - Accent4 11 4 6" xfId="13468"/>
    <cellStyle name="40% - Accent4 11 4 6 2" xfId="32901"/>
    <cellStyle name="40% - Accent4 11 4 7" xfId="18748"/>
    <cellStyle name="40% - Accent4 11 4 7 2" xfId="38072"/>
    <cellStyle name="40% - Accent4 11 4 8" xfId="21716"/>
    <cellStyle name="40% - Accent4 11 4 9" xfId="20232"/>
    <cellStyle name="40% - Accent4 11 5" xfId="1899"/>
    <cellStyle name="40% - Accent4 11 5 10" xfId="39862"/>
    <cellStyle name="40% - Accent4 11 5 2" xfId="2645"/>
    <cellStyle name="40% - Accent4 11 5 2 2" xfId="4667"/>
    <cellStyle name="40% - Accent4 11 5 2 2 2" xfId="10054"/>
    <cellStyle name="40% - Accent4 11 5 2 2 2 2" xfId="29612"/>
    <cellStyle name="40% - Accent4 11 5 2 2 2 3" xfId="47426"/>
    <cellStyle name="40% - Accent4 11 5 2 2 3" xfId="16173"/>
    <cellStyle name="40% - Accent4 11 5 2 2 3 2" xfId="35564"/>
    <cellStyle name="40% - Accent4 11 5 2 2 4" xfId="24381"/>
    <cellStyle name="40% - Accent4 11 5 2 2 5" xfId="42211"/>
    <cellStyle name="40% - Accent4 11 5 2 3" xfId="8440"/>
    <cellStyle name="40% - Accent4 11 5 2 3 2" xfId="28000"/>
    <cellStyle name="40% - Accent4 11 5 2 3 3" xfId="45819"/>
    <cellStyle name="40% - Accent4 11 5 2 4" xfId="14521"/>
    <cellStyle name="40% - Accent4 11 5 2 4 2" xfId="33949"/>
    <cellStyle name="40% - Accent4 11 5 2 5" xfId="19796"/>
    <cellStyle name="40% - Accent4 11 5 2 5 2" xfId="39120"/>
    <cellStyle name="40% - Accent4 11 5 2 6" xfId="22766"/>
    <cellStyle name="40% - Accent4 11 5 2 7" xfId="21280"/>
    <cellStyle name="40% - Accent4 11 5 2 8" xfId="40604"/>
    <cellStyle name="40% - Accent4 11 5 3" xfId="3937"/>
    <cellStyle name="40% - Accent4 11 5 3 2" xfId="9324"/>
    <cellStyle name="40% - Accent4 11 5 3 2 2" xfId="28882"/>
    <cellStyle name="40% - Accent4 11 5 3 2 3" xfId="46698"/>
    <cellStyle name="40% - Accent4 11 5 3 3" xfId="15443"/>
    <cellStyle name="40% - Accent4 11 5 3 3 2" xfId="34836"/>
    <cellStyle name="40% - Accent4 11 5 3 4" xfId="23653"/>
    <cellStyle name="40% - Accent4 11 5 3 5" xfId="41483"/>
    <cellStyle name="40% - Accent4 11 5 4" xfId="5483"/>
    <cellStyle name="40% - Accent4 11 5 4 2" xfId="10844"/>
    <cellStyle name="40% - Accent4 11 5 4 2 2" xfId="30402"/>
    <cellStyle name="40% - Accent4 11 5 4 2 3" xfId="48188"/>
    <cellStyle name="40% - Accent4 11 5 4 3" xfId="16967"/>
    <cellStyle name="40% - Accent4 11 5 4 3 2" xfId="36326"/>
    <cellStyle name="40% - Accent4 11 5 4 4" xfId="25143"/>
    <cellStyle name="40% - Accent4 11 5 4 5" xfId="42973"/>
    <cellStyle name="40% - Accent4 11 5 5" xfId="7694"/>
    <cellStyle name="40% - Accent4 11 5 5 2" xfId="27254"/>
    <cellStyle name="40% - Accent4 11 5 5 3" xfId="45077"/>
    <cellStyle name="40% - Accent4 11 5 6" xfId="13775"/>
    <cellStyle name="40% - Accent4 11 5 6 2" xfId="33207"/>
    <cellStyle name="40% - Accent4 11 5 7" xfId="19054"/>
    <cellStyle name="40% - Accent4 11 5 7 2" xfId="38378"/>
    <cellStyle name="40% - Accent4 11 5 8" xfId="22022"/>
    <cellStyle name="40% - Accent4 11 5 9" xfId="20538"/>
    <cellStyle name="40% - Accent4 11 6" xfId="2046"/>
    <cellStyle name="40% - Accent4 11 6 2" xfId="4082"/>
    <cellStyle name="40% - Accent4 11 6 2 2" xfId="9469"/>
    <cellStyle name="40% - Accent4 11 6 2 2 2" xfId="29027"/>
    <cellStyle name="40% - Accent4 11 6 2 2 3" xfId="46843"/>
    <cellStyle name="40% - Accent4 11 6 2 3" xfId="15588"/>
    <cellStyle name="40% - Accent4 11 6 2 3 2" xfId="34981"/>
    <cellStyle name="40% - Accent4 11 6 2 4" xfId="23798"/>
    <cellStyle name="40% - Accent4 11 6 2 5" xfId="41628"/>
    <cellStyle name="40% - Accent4 11 6 3" xfId="7841"/>
    <cellStyle name="40% - Accent4 11 6 3 2" xfId="27401"/>
    <cellStyle name="40% - Accent4 11 6 3 3" xfId="45222"/>
    <cellStyle name="40% - Accent4 11 6 4" xfId="13922"/>
    <cellStyle name="40% - Accent4 11 6 4 2" xfId="33352"/>
    <cellStyle name="40% - Accent4 11 6 5" xfId="19199"/>
    <cellStyle name="40% - Accent4 11 6 5 2" xfId="38523"/>
    <cellStyle name="40% - Accent4 11 6 6" xfId="22167"/>
    <cellStyle name="40% - Accent4 11 6 7" xfId="20683"/>
    <cellStyle name="40% - Accent4 11 6 8" xfId="40007"/>
    <cellStyle name="40% - Accent4 11 7" xfId="3074"/>
    <cellStyle name="40% - Accent4 11 7 2" xfId="8654"/>
    <cellStyle name="40% - Accent4 11 7 2 2" xfId="28214"/>
    <cellStyle name="40% - Accent4 11 7 2 3" xfId="46031"/>
    <cellStyle name="40% - Accent4 11 7 3" xfId="14745"/>
    <cellStyle name="40% - Accent4 11 7 3 2" xfId="34165"/>
    <cellStyle name="40% - Accent4 11 7 4" xfId="22982"/>
    <cellStyle name="40% - Accent4 11 7 5" xfId="40816"/>
    <cellStyle name="40% - Accent4 11 8" xfId="4840"/>
    <cellStyle name="40% - Accent4 11 8 2" xfId="10224"/>
    <cellStyle name="40% - Accent4 11 8 2 2" xfId="29782"/>
    <cellStyle name="40% - Accent4 11 8 2 3" xfId="47596"/>
    <cellStyle name="40% - Accent4 11 8 3" xfId="16346"/>
    <cellStyle name="40% - Accent4 11 8 3 2" xfId="35734"/>
    <cellStyle name="40% - Accent4 11 8 4" xfId="24551"/>
    <cellStyle name="40% - Accent4 11 8 5" xfId="42381"/>
    <cellStyle name="40% - Accent4 11 9" xfId="6169"/>
    <cellStyle name="40% - Accent4 11 9 2" xfId="11530"/>
    <cellStyle name="40% - Accent4 11 9 2 2" xfId="31088"/>
    <cellStyle name="40% - Accent4 11 9 2 3" xfId="48873"/>
    <cellStyle name="40% - Accent4 11 9 3" xfId="17653"/>
    <cellStyle name="40% - Accent4 11 9 3 2" xfId="37011"/>
    <cellStyle name="40% - Accent4 11 9 4" xfId="25828"/>
    <cellStyle name="40% - Accent4 11 9 5" xfId="43658"/>
    <cellStyle name="40% - Accent4 12" xfId="1174"/>
    <cellStyle name="40% - Accent4 13" xfId="1284"/>
    <cellStyle name="40% - Accent4 13 10" xfId="7180"/>
    <cellStyle name="40% - Accent4 13 10 2" xfId="26740"/>
    <cellStyle name="40% - Accent4 13 10 3" xfId="44565"/>
    <cellStyle name="40% - Accent4 13 11" xfId="12388"/>
    <cellStyle name="40% - Accent4 13 11 2" xfId="31946"/>
    <cellStyle name="40% - Accent4 13 11 3" xfId="49730"/>
    <cellStyle name="40% - Accent4 13 12" xfId="12743"/>
    <cellStyle name="40% - Accent4 13 12 2" xfId="32299"/>
    <cellStyle name="40% - Accent4 13 12 3" xfId="50040"/>
    <cellStyle name="40% - Accent4 13 13" xfId="13196"/>
    <cellStyle name="40% - Accent4 13 13 2" xfId="32695"/>
    <cellStyle name="40% - Accent4 13 14" xfId="18508"/>
    <cellStyle name="40% - Accent4 13 14 2" xfId="37866"/>
    <cellStyle name="40% - Accent4 13 15" xfId="21510"/>
    <cellStyle name="40% - Accent4 13 16" xfId="20026"/>
    <cellStyle name="40% - Accent4 13 17" xfId="39350"/>
    <cellStyle name="40% - Accent4 13 2" xfId="1530"/>
    <cellStyle name="40% - Accent4 13 2 10" xfId="12901"/>
    <cellStyle name="40% - Accent4 13 2 10 2" xfId="32457"/>
    <cellStyle name="40% - Accent4 13 2 10 3" xfId="50196"/>
    <cellStyle name="40% - Accent4 13 2 11" xfId="13407"/>
    <cellStyle name="40% - Accent4 13 2 11 2" xfId="32840"/>
    <cellStyle name="40% - Accent4 13 2 12" xfId="18687"/>
    <cellStyle name="40% - Accent4 13 2 12 2" xfId="38011"/>
    <cellStyle name="40% - Accent4 13 2 13" xfId="21655"/>
    <cellStyle name="40% - Accent4 13 2 14" xfId="20171"/>
    <cellStyle name="40% - Accent4 13 2 15" xfId="39495"/>
    <cellStyle name="40% - Accent4 13 2 2" xfId="1823"/>
    <cellStyle name="40% - Accent4 13 2 2 10" xfId="39786"/>
    <cellStyle name="40% - Accent4 13 2 2 2" xfId="2569"/>
    <cellStyle name="40% - Accent4 13 2 2 2 2" xfId="4592"/>
    <cellStyle name="40% - Accent4 13 2 2 2 2 2" xfId="9979"/>
    <cellStyle name="40% - Accent4 13 2 2 2 2 2 2" xfId="29537"/>
    <cellStyle name="40% - Accent4 13 2 2 2 2 2 3" xfId="47351"/>
    <cellStyle name="40% - Accent4 13 2 2 2 2 3" xfId="16098"/>
    <cellStyle name="40% - Accent4 13 2 2 2 2 3 2" xfId="35489"/>
    <cellStyle name="40% - Accent4 13 2 2 2 2 4" xfId="24306"/>
    <cellStyle name="40% - Accent4 13 2 2 2 2 5" xfId="42136"/>
    <cellStyle name="40% - Accent4 13 2 2 2 3" xfId="8364"/>
    <cellStyle name="40% - Accent4 13 2 2 2 3 2" xfId="27924"/>
    <cellStyle name="40% - Accent4 13 2 2 2 3 3" xfId="45743"/>
    <cellStyle name="40% - Accent4 13 2 2 2 4" xfId="14445"/>
    <cellStyle name="40% - Accent4 13 2 2 2 4 2" xfId="33873"/>
    <cellStyle name="40% - Accent4 13 2 2 2 5" xfId="19720"/>
    <cellStyle name="40% - Accent4 13 2 2 2 5 2" xfId="39044"/>
    <cellStyle name="40% - Accent4 13 2 2 2 6" xfId="22690"/>
    <cellStyle name="40% - Accent4 13 2 2 2 7" xfId="21204"/>
    <cellStyle name="40% - Accent4 13 2 2 2 8" xfId="40528"/>
    <cellStyle name="40% - Accent4 13 2 2 3" xfId="3862"/>
    <cellStyle name="40% - Accent4 13 2 2 3 2" xfId="9249"/>
    <cellStyle name="40% - Accent4 13 2 2 3 2 2" xfId="28807"/>
    <cellStyle name="40% - Accent4 13 2 2 3 2 3" xfId="46623"/>
    <cellStyle name="40% - Accent4 13 2 2 3 3" xfId="15368"/>
    <cellStyle name="40% - Accent4 13 2 2 3 3 2" xfId="34761"/>
    <cellStyle name="40% - Accent4 13 2 2 3 4" xfId="23578"/>
    <cellStyle name="40% - Accent4 13 2 2 3 5" xfId="41408"/>
    <cellStyle name="40% - Accent4 13 2 2 4" xfId="5970"/>
    <cellStyle name="40% - Accent4 13 2 2 4 2" xfId="11331"/>
    <cellStyle name="40% - Accent4 13 2 2 4 2 2" xfId="30889"/>
    <cellStyle name="40% - Accent4 13 2 2 4 2 3" xfId="48675"/>
    <cellStyle name="40% - Accent4 13 2 2 4 3" xfId="17454"/>
    <cellStyle name="40% - Accent4 13 2 2 4 3 2" xfId="36813"/>
    <cellStyle name="40% - Accent4 13 2 2 4 4" xfId="25630"/>
    <cellStyle name="40% - Accent4 13 2 2 4 5" xfId="43460"/>
    <cellStyle name="40% - Accent4 13 2 2 5" xfId="7618"/>
    <cellStyle name="40% - Accent4 13 2 2 5 2" xfId="27178"/>
    <cellStyle name="40% - Accent4 13 2 2 5 3" xfId="45001"/>
    <cellStyle name="40% - Accent4 13 2 2 6" xfId="13699"/>
    <cellStyle name="40% - Accent4 13 2 2 6 2" xfId="33131"/>
    <cellStyle name="40% - Accent4 13 2 2 7" xfId="18978"/>
    <cellStyle name="40% - Accent4 13 2 2 7 2" xfId="38302"/>
    <cellStyle name="40% - Accent4 13 2 2 8" xfId="21946"/>
    <cellStyle name="40% - Accent4 13 2 2 9" xfId="20462"/>
    <cellStyle name="40% - Accent4 13 2 3" xfId="2277"/>
    <cellStyle name="40% - Accent4 13 2 3 2" xfId="4313"/>
    <cellStyle name="40% - Accent4 13 2 3 2 2" xfId="9700"/>
    <cellStyle name="40% - Accent4 13 2 3 2 2 2" xfId="29258"/>
    <cellStyle name="40% - Accent4 13 2 3 2 2 3" xfId="47073"/>
    <cellStyle name="40% - Accent4 13 2 3 2 3" xfId="15819"/>
    <cellStyle name="40% - Accent4 13 2 3 2 3 2" xfId="35211"/>
    <cellStyle name="40% - Accent4 13 2 3 2 4" xfId="24028"/>
    <cellStyle name="40% - Accent4 13 2 3 2 5" xfId="41858"/>
    <cellStyle name="40% - Accent4 13 2 3 3" xfId="8072"/>
    <cellStyle name="40% - Accent4 13 2 3 3 2" xfId="27632"/>
    <cellStyle name="40% - Accent4 13 2 3 3 3" xfId="45452"/>
    <cellStyle name="40% - Accent4 13 2 3 4" xfId="14153"/>
    <cellStyle name="40% - Accent4 13 2 3 4 2" xfId="33582"/>
    <cellStyle name="40% - Accent4 13 2 3 5" xfId="19429"/>
    <cellStyle name="40% - Accent4 13 2 3 5 2" xfId="38753"/>
    <cellStyle name="40% - Accent4 13 2 3 6" xfId="22398"/>
    <cellStyle name="40% - Accent4 13 2 3 7" xfId="20913"/>
    <cellStyle name="40% - Accent4 13 2 3 8" xfId="40237"/>
    <cellStyle name="40% - Accent4 13 2 4" xfId="3450"/>
    <cellStyle name="40% - Accent4 13 2 4 2" xfId="8942"/>
    <cellStyle name="40% - Accent4 13 2 4 2 2" xfId="28502"/>
    <cellStyle name="40% - Accent4 13 2 4 2 3" xfId="46319"/>
    <cellStyle name="40% - Accent4 13 2 4 3" xfId="15044"/>
    <cellStyle name="40% - Accent4 13 2 4 3 2" xfId="34457"/>
    <cellStyle name="40% - Accent4 13 2 4 4" xfId="23274"/>
    <cellStyle name="40% - Accent4 13 2 4 5" xfId="41104"/>
    <cellStyle name="40% - Accent4 13 2 5" xfId="5361"/>
    <cellStyle name="40% - Accent4 13 2 5 2" xfId="10727"/>
    <cellStyle name="40% - Accent4 13 2 5 2 2" xfId="30285"/>
    <cellStyle name="40% - Accent4 13 2 5 2 3" xfId="48084"/>
    <cellStyle name="40% - Accent4 13 2 5 3" xfId="16850"/>
    <cellStyle name="40% - Accent4 13 2 5 3 2" xfId="36222"/>
    <cellStyle name="40% - Accent4 13 2 5 4" xfId="25039"/>
    <cellStyle name="40% - Accent4 13 2 5 5" xfId="42869"/>
    <cellStyle name="40% - Accent4 13 2 6" xfId="6457"/>
    <cellStyle name="40% - Accent4 13 2 6 2" xfId="11818"/>
    <cellStyle name="40% - Accent4 13 2 6 2 2" xfId="31376"/>
    <cellStyle name="40% - Accent4 13 2 6 2 3" xfId="49161"/>
    <cellStyle name="40% - Accent4 13 2 6 3" xfId="17941"/>
    <cellStyle name="40% - Accent4 13 2 6 3 2" xfId="37299"/>
    <cellStyle name="40% - Accent4 13 2 6 4" xfId="26116"/>
    <cellStyle name="40% - Accent4 13 2 6 5" xfId="43946"/>
    <cellStyle name="40% - Accent4 13 2 7" xfId="6861"/>
    <cellStyle name="40% - Accent4 13 2 7 2" xfId="12222"/>
    <cellStyle name="40% - Accent4 13 2 7 2 2" xfId="31780"/>
    <cellStyle name="40% - Accent4 13 2 7 2 3" xfId="49565"/>
    <cellStyle name="40% - Accent4 13 2 7 3" xfId="18345"/>
    <cellStyle name="40% - Accent4 13 2 7 3 2" xfId="37703"/>
    <cellStyle name="40% - Accent4 13 2 7 4" xfId="26520"/>
    <cellStyle name="40% - Accent4 13 2 7 5" xfId="44350"/>
    <cellStyle name="40% - Accent4 13 2 8" xfId="7326"/>
    <cellStyle name="40% - Accent4 13 2 8 2" xfId="26886"/>
    <cellStyle name="40% - Accent4 13 2 8 3" xfId="44710"/>
    <cellStyle name="40% - Accent4 13 2 9" xfId="12545"/>
    <cellStyle name="40% - Accent4 13 2 9 2" xfId="32102"/>
    <cellStyle name="40% - Accent4 13 2 9 3" xfId="49886"/>
    <cellStyle name="40% - Accent4 13 3" xfId="1677"/>
    <cellStyle name="40% - Accent4 13 3 10" xfId="39641"/>
    <cellStyle name="40% - Accent4 13 3 2" xfId="2423"/>
    <cellStyle name="40% - Accent4 13 3 2 2" xfId="4446"/>
    <cellStyle name="40% - Accent4 13 3 2 2 2" xfId="9833"/>
    <cellStyle name="40% - Accent4 13 3 2 2 2 2" xfId="29391"/>
    <cellStyle name="40% - Accent4 13 3 2 2 2 3" xfId="47206"/>
    <cellStyle name="40% - Accent4 13 3 2 2 3" xfId="15952"/>
    <cellStyle name="40% - Accent4 13 3 2 2 3 2" xfId="35344"/>
    <cellStyle name="40% - Accent4 13 3 2 2 4" xfId="24161"/>
    <cellStyle name="40% - Accent4 13 3 2 2 5" xfId="41991"/>
    <cellStyle name="40% - Accent4 13 3 2 3" xfId="5758"/>
    <cellStyle name="40% - Accent4 13 3 2 3 2" xfId="11119"/>
    <cellStyle name="40% - Accent4 13 3 2 3 2 2" xfId="30677"/>
    <cellStyle name="40% - Accent4 13 3 2 3 2 3" xfId="48463"/>
    <cellStyle name="40% - Accent4 13 3 2 3 3" xfId="17242"/>
    <cellStyle name="40% - Accent4 13 3 2 3 3 2" xfId="36601"/>
    <cellStyle name="40% - Accent4 13 3 2 3 4" xfId="25418"/>
    <cellStyle name="40% - Accent4 13 3 2 3 5" xfId="43248"/>
    <cellStyle name="40% - Accent4 13 3 2 4" xfId="8218"/>
    <cellStyle name="40% - Accent4 13 3 2 4 2" xfId="27778"/>
    <cellStyle name="40% - Accent4 13 3 2 4 3" xfId="45598"/>
    <cellStyle name="40% - Accent4 13 3 2 5" xfId="14299"/>
    <cellStyle name="40% - Accent4 13 3 2 5 2" xfId="33728"/>
    <cellStyle name="40% - Accent4 13 3 2 6" xfId="19575"/>
    <cellStyle name="40% - Accent4 13 3 2 6 2" xfId="38899"/>
    <cellStyle name="40% - Accent4 13 3 2 7" xfId="22544"/>
    <cellStyle name="40% - Accent4 13 3 2 8" xfId="21059"/>
    <cellStyle name="40% - Accent4 13 3 2 9" xfId="40383"/>
    <cellStyle name="40% - Accent4 13 3 3" xfId="3719"/>
    <cellStyle name="40% - Accent4 13 3 3 2" xfId="9106"/>
    <cellStyle name="40% - Accent4 13 3 3 2 2" xfId="28664"/>
    <cellStyle name="40% - Accent4 13 3 3 2 3" xfId="46480"/>
    <cellStyle name="40% - Accent4 13 3 3 3" xfId="15225"/>
    <cellStyle name="40% - Accent4 13 3 3 3 2" xfId="34618"/>
    <cellStyle name="40% - Accent4 13 3 3 4" xfId="23435"/>
    <cellStyle name="40% - Accent4 13 3 3 5" xfId="41265"/>
    <cellStyle name="40% - Accent4 13 3 4" xfId="5134"/>
    <cellStyle name="40% - Accent4 13 3 4 2" xfId="10501"/>
    <cellStyle name="40% - Accent4 13 3 4 2 2" xfId="30059"/>
    <cellStyle name="40% - Accent4 13 3 4 2 3" xfId="47872"/>
    <cellStyle name="40% - Accent4 13 3 4 3" xfId="16624"/>
    <cellStyle name="40% - Accent4 13 3 4 3 2" xfId="36010"/>
    <cellStyle name="40% - Accent4 13 3 4 4" xfId="24827"/>
    <cellStyle name="40% - Accent4 13 3 4 5" xfId="42657"/>
    <cellStyle name="40% - Accent4 13 3 5" xfId="7472"/>
    <cellStyle name="40% - Accent4 13 3 5 2" xfId="27032"/>
    <cellStyle name="40% - Accent4 13 3 5 3" xfId="44856"/>
    <cellStyle name="40% - Accent4 13 3 6" xfId="13553"/>
    <cellStyle name="40% - Accent4 13 3 6 2" xfId="32986"/>
    <cellStyle name="40% - Accent4 13 3 7" xfId="18833"/>
    <cellStyle name="40% - Accent4 13 3 7 2" xfId="38157"/>
    <cellStyle name="40% - Accent4 13 3 8" xfId="21801"/>
    <cellStyle name="40% - Accent4 13 3 9" xfId="20317"/>
    <cellStyle name="40% - Accent4 13 4" xfId="1985"/>
    <cellStyle name="40% - Accent4 13 4 10" xfId="39947"/>
    <cellStyle name="40% - Accent4 13 4 2" xfId="2730"/>
    <cellStyle name="40% - Accent4 13 4 2 2" xfId="4752"/>
    <cellStyle name="40% - Accent4 13 4 2 2 2" xfId="10139"/>
    <cellStyle name="40% - Accent4 13 4 2 2 2 2" xfId="29697"/>
    <cellStyle name="40% - Accent4 13 4 2 2 2 3" xfId="47511"/>
    <cellStyle name="40% - Accent4 13 4 2 2 3" xfId="16258"/>
    <cellStyle name="40% - Accent4 13 4 2 2 3 2" xfId="35649"/>
    <cellStyle name="40% - Accent4 13 4 2 2 4" xfId="24466"/>
    <cellStyle name="40% - Accent4 13 4 2 2 5" xfId="42296"/>
    <cellStyle name="40% - Accent4 13 4 2 3" xfId="8525"/>
    <cellStyle name="40% - Accent4 13 4 2 3 2" xfId="28085"/>
    <cellStyle name="40% - Accent4 13 4 2 3 3" xfId="45904"/>
    <cellStyle name="40% - Accent4 13 4 2 4" xfId="14606"/>
    <cellStyle name="40% - Accent4 13 4 2 4 2" xfId="34034"/>
    <cellStyle name="40% - Accent4 13 4 2 5" xfId="19881"/>
    <cellStyle name="40% - Accent4 13 4 2 5 2" xfId="39205"/>
    <cellStyle name="40% - Accent4 13 4 2 6" xfId="22851"/>
    <cellStyle name="40% - Accent4 13 4 2 7" xfId="21365"/>
    <cellStyle name="40% - Accent4 13 4 2 8" xfId="40689"/>
    <cellStyle name="40% - Accent4 13 4 3" xfId="4022"/>
    <cellStyle name="40% - Accent4 13 4 3 2" xfId="9409"/>
    <cellStyle name="40% - Accent4 13 4 3 2 2" xfId="28967"/>
    <cellStyle name="40% - Accent4 13 4 3 2 3" xfId="46783"/>
    <cellStyle name="40% - Accent4 13 4 3 3" xfId="15528"/>
    <cellStyle name="40% - Accent4 13 4 3 3 2" xfId="34921"/>
    <cellStyle name="40% - Accent4 13 4 3 4" xfId="23738"/>
    <cellStyle name="40% - Accent4 13 4 3 5" xfId="41568"/>
    <cellStyle name="40% - Accent4 13 4 4" xfId="5568"/>
    <cellStyle name="40% - Accent4 13 4 4 2" xfId="10929"/>
    <cellStyle name="40% - Accent4 13 4 4 2 2" xfId="30487"/>
    <cellStyle name="40% - Accent4 13 4 4 2 3" xfId="48273"/>
    <cellStyle name="40% - Accent4 13 4 4 3" xfId="17052"/>
    <cellStyle name="40% - Accent4 13 4 4 3 2" xfId="36411"/>
    <cellStyle name="40% - Accent4 13 4 4 4" xfId="25228"/>
    <cellStyle name="40% - Accent4 13 4 4 5" xfId="43058"/>
    <cellStyle name="40% - Accent4 13 4 5" xfId="7780"/>
    <cellStyle name="40% - Accent4 13 4 5 2" xfId="27340"/>
    <cellStyle name="40% - Accent4 13 4 5 3" xfId="45162"/>
    <cellStyle name="40% - Accent4 13 4 6" xfId="13861"/>
    <cellStyle name="40% - Accent4 13 4 6 2" xfId="33292"/>
    <cellStyle name="40% - Accent4 13 4 7" xfId="19139"/>
    <cellStyle name="40% - Accent4 13 4 7 2" xfId="38463"/>
    <cellStyle name="40% - Accent4 13 4 8" xfId="22107"/>
    <cellStyle name="40% - Accent4 13 4 9" xfId="20623"/>
    <cellStyle name="40% - Accent4 13 5" xfId="2131"/>
    <cellStyle name="40% - Accent4 13 5 2" xfId="4167"/>
    <cellStyle name="40% - Accent4 13 5 2 2" xfId="9554"/>
    <cellStyle name="40% - Accent4 13 5 2 2 2" xfId="29112"/>
    <cellStyle name="40% - Accent4 13 5 2 2 3" xfId="46928"/>
    <cellStyle name="40% - Accent4 13 5 2 3" xfId="15673"/>
    <cellStyle name="40% - Accent4 13 5 2 3 2" xfId="35066"/>
    <cellStyle name="40% - Accent4 13 5 2 4" xfId="23883"/>
    <cellStyle name="40% - Accent4 13 5 2 5" xfId="41713"/>
    <cellStyle name="40% - Accent4 13 5 3" xfId="7926"/>
    <cellStyle name="40% - Accent4 13 5 3 2" xfId="27486"/>
    <cellStyle name="40% - Accent4 13 5 3 3" xfId="45307"/>
    <cellStyle name="40% - Accent4 13 5 4" xfId="14007"/>
    <cellStyle name="40% - Accent4 13 5 4 2" xfId="33437"/>
    <cellStyle name="40% - Accent4 13 5 5" xfId="19284"/>
    <cellStyle name="40% - Accent4 13 5 5 2" xfId="38608"/>
    <cellStyle name="40% - Accent4 13 5 6" xfId="22252"/>
    <cellStyle name="40% - Accent4 13 5 7" xfId="20768"/>
    <cellStyle name="40% - Accent4 13 5 8" xfId="40092"/>
    <cellStyle name="40% - Accent4 13 6" xfId="3159"/>
    <cellStyle name="40% - Accent4 13 6 2" xfId="8739"/>
    <cellStyle name="40% - Accent4 13 6 2 2" xfId="28299"/>
    <cellStyle name="40% - Accent4 13 6 2 3" xfId="46116"/>
    <cellStyle name="40% - Accent4 13 6 3" xfId="14830"/>
    <cellStyle name="40% - Accent4 13 6 3 2" xfId="34250"/>
    <cellStyle name="40% - Accent4 13 6 4" xfId="23067"/>
    <cellStyle name="40% - Accent4 13 6 5" xfId="40901"/>
    <cellStyle name="40% - Accent4 13 7" xfId="4927"/>
    <cellStyle name="40% - Accent4 13 7 2" xfId="10311"/>
    <cellStyle name="40% - Accent4 13 7 2 2" xfId="29869"/>
    <cellStyle name="40% - Accent4 13 7 2 3" xfId="47682"/>
    <cellStyle name="40% - Accent4 13 7 3" xfId="16433"/>
    <cellStyle name="40% - Accent4 13 7 3 2" xfId="35820"/>
    <cellStyle name="40% - Accent4 13 7 4" xfId="24637"/>
    <cellStyle name="40% - Accent4 13 7 5" xfId="42467"/>
    <cellStyle name="40% - Accent4 13 8" xfId="6254"/>
    <cellStyle name="40% - Accent4 13 8 2" xfId="11615"/>
    <cellStyle name="40% - Accent4 13 8 2 2" xfId="31173"/>
    <cellStyle name="40% - Accent4 13 8 2 3" xfId="48958"/>
    <cellStyle name="40% - Accent4 13 8 3" xfId="17738"/>
    <cellStyle name="40% - Accent4 13 8 3 2" xfId="37096"/>
    <cellStyle name="40% - Accent4 13 8 4" xfId="25913"/>
    <cellStyle name="40% - Accent4 13 8 5" xfId="43743"/>
    <cellStyle name="40% - Accent4 13 9" xfId="6658"/>
    <cellStyle name="40% - Accent4 13 9 2" xfId="12019"/>
    <cellStyle name="40% - Accent4 13 9 2 2" xfId="31577"/>
    <cellStyle name="40% - Accent4 13 9 2 3" xfId="49362"/>
    <cellStyle name="40% - Accent4 13 9 3" xfId="18142"/>
    <cellStyle name="40% - Accent4 13 9 3 2" xfId="37500"/>
    <cellStyle name="40% - Accent4 13 9 4" xfId="26317"/>
    <cellStyle name="40% - Accent4 13 9 5" xfId="44147"/>
    <cellStyle name="40% - Accent4 14" xfId="1856"/>
    <cellStyle name="40% - Accent4 14 10" xfId="20495"/>
    <cellStyle name="40% - Accent4 14 11" xfId="39819"/>
    <cellStyle name="40% - Accent4 14 2" xfId="2602"/>
    <cellStyle name="40% - Accent4 14 2 2" xfId="4624"/>
    <cellStyle name="40% - Accent4 14 2 2 2" xfId="6025"/>
    <cellStyle name="40% - Accent4 14 2 2 2 2" xfId="11386"/>
    <cellStyle name="40% - Accent4 14 2 2 2 2 2" xfId="30944"/>
    <cellStyle name="40% - Accent4 14 2 2 2 2 3" xfId="48730"/>
    <cellStyle name="40% - Accent4 14 2 2 2 3" xfId="17509"/>
    <cellStyle name="40% - Accent4 14 2 2 2 3 2" xfId="36868"/>
    <cellStyle name="40% - Accent4 14 2 2 2 4" xfId="25685"/>
    <cellStyle name="40% - Accent4 14 2 2 2 5" xfId="43515"/>
    <cellStyle name="40% - Accent4 14 2 2 3" xfId="10011"/>
    <cellStyle name="40% - Accent4 14 2 2 3 2" xfId="29569"/>
    <cellStyle name="40% - Accent4 14 2 2 3 3" xfId="47383"/>
    <cellStyle name="40% - Accent4 14 2 2 4" xfId="16130"/>
    <cellStyle name="40% - Accent4 14 2 2 4 2" xfId="35521"/>
    <cellStyle name="40% - Accent4 14 2 2 5" xfId="24338"/>
    <cellStyle name="40% - Accent4 14 2 2 6" xfId="42168"/>
    <cellStyle name="40% - Accent4 14 2 3" xfId="5416"/>
    <cellStyle name="40% - Accent4 14 2 3 2" xfId="10782"/>
    <cellStyle name="40% - Accent4 14 2 3 2 2" xfId="30340"/>
    <cellStyle name="40% - Accent4 14 2 3 2 3" xfId="48139"/>
    <cellStyle name="40% - Accent4 14 2 3 3" xfId="16905"/>
    <cellStyle name="40% - Accent4 14 2 3 3 2" xfId="36277"/>
    <cellStyle name="40% - Accent4 14 2 3 4" xfId="25094"/>
    <cellStyle name="40% - Accent4 14 2 3 5" xfId="42924"/>
    <cellStyle name="40% - Accent4 14 2 4" xfId="8397"/>
    <cellStyle name="40% - Accent4 14 2 4 2" xfId="27957"/>
    <cellStyle name="40% - Accent4 14 2 4 3" xfId="45776"/>
    <cellStyle name="40% - Accent4 14 2 5" xfId="14478"/>
    <cellStyle name="40% - Accent4 14 2 5 2" xfId="33906"/>
    <cellStyle name="40% - Accent4 14 2 6" xfId="19753"/>
    <cellStyle name="40% - Accent4 14 2 6 2" xfId="39077"/>
    <cellStyle name="40% - Accent4 14 2 7" xfId="22723"/>
    <cellStyle name="40% - Accent4 14 2 8" xfId="21237"/>
    <cellStyle name="40% - Accent4 14 2 9" xfId="40561"/>
    <cellStyle name="40% - Accent4 14 3" xfId="3894"/>
    <cellStyle name="40% - Accent4 14 3 2" xfId="5813"/>
    <cellStyle name="40% - Accent4 14 3 2 2" xfId="11174"/>
    <cellStyle name="40% - Accent4 14 3 2 2 2" xfId="30732"/>
    <cellStyle name="40% - Accent4 14 3 2 2 3" xfId="48518"/>
    <cellStyle name="40% - Accent4 14 3 2 3" xfId="17297"/>
    <cellStyle name="40% - Accent4 14 3 2 3 2" xfId="36656"/>
    <cellStyle name="40% - Accent4 14 3 2 4" xfId="25473"/>
    <cellStyle name="40% - Accent4 14 3 2 5" xfId="43303"/>
    <cellStyle name="40% - Accent4 14 3 3" xfId="5189"/>
    <cellStyle name="40% - Accent4 14 3 3 2" xfId="10556"/>
    <cellStyle name="40% - Accent4 14 3 3 2 2" xfId="30114"/>
    <cellStyle name="40% - Accent4 14 3 3 2 3" xfId="47927"/>
    <cellStyle name="40% - Accent4 14 3 3 3" xfId="16679"/>
    <cellStyle name="40% - Accent4 14 3 3 3 2" xfId="36065"/>
    <cellStyle name="40% - Accent4 14 3 3 4" xfId="24882"/>
    <cellStyle name="40% - Accent4 14 3 3 5" xfId="42712"/>
    <cellStyle name="40% - Accent4 14 3 4" xfId="9281"/>
    <cellStyle name="40% - Accent4 14 3 4 2" xfId="28839"/>
    <cellStyle name="40% - Accent4 14 3 4 3" xfId="46655"/>
    <cellStyle name="40% - Accent4 14 3 5" xfId="15400"/>
    <cellStyle name="40% - Accent4 14 3 5 2" xfId="34793"/>
    <cellStyle name="40% - Accent4 14 3 6" xfId="23610"/>
    <cellStyle name="40% - Accent4 14 3 7" xfId="41440"/>
    <cellStyle name="40% - Accent4 14 4" xfId="2959"/>
    <cellStyle name="40% - Accent4 14 4 2" xfId="5628"/>
    <cellStyle name="40% - Accent4 14 4 2 2" xfId="10989"/>
    <cellStyle name="40% - Accent4 14 4 2 2 2" xfId="30547"/>
    <cellStyle name="40% - Accent4 14 4 2 2 3" xfId="48333"/>
    <cellStyle name="40% - Accent4 14 4 2 3" xfId="17112"/>
    <cellStyle name="40% - Accent4 14 4 2 3 2" xfId="36471"/>
    <cellStyle name="40% - Accent4 14 4 2 4" xfId="25288"/>
    <cellStyle name="40% - Accent4 14 4 2 5" xfId="43118"/>
    <cellStyle name="40% - Accent4 14 5" xfId="4990"/>
    <cellStyle name="40% - Accent4 14 5 2" xfId="10371"/>
    <cellStyle name="40% - Accent4 14 5 2 2" xfId="29929"/>
    <cellStyle name="40% - Accent4 14 5 2 3" xfId="47742"/>
    <cellStyle name="40% - Accent4 14 5 3" xfId="16493"/>
    <cellStyle name="40% - Accent4 14 5 3 2" xfId="35880"/>
    <cellStyle name="40% - Accent4 14 5 4" xfId="24697"/>
    <cellStyle name="40% - Accent4 14 5 5" xfId="42527"/>
    <cellStyle name="40% - Accent4 14 6" xfId="7651"/>
    <cellStyle name="40% - Accent4 14 6 2" xfId="27211"/>
    <cellStyle name="40% - Accent4 14 6 3" xfId="45034"/>
    <cellStyle name="40% - Accent4 14 7" xfId="13732"/>
    <cellStyle name="40% - Accent4 14 7 2" xfId="33164"/>
    <cellStyle name="40% - Accent4 14 8" xfId="19011"/>
    <cellStyle name="40% - Accent4 14 8 2" xfId="38335"/>
    <cellStyle name="40% - Accent4 14 9" xfId="21979"/>
    <cellStyle name="40% - Accent4 15" xfId="2939"/>
    <cellStyle name="40% - Accent4 15 2" xfId="3322"/>
    <cellStyle name="40% - Accent4 15 2 2" xfId="5839"/>
    <cellStyle name="40% - Accent4 15 2 2 2" xfId="11200"/>
    <cellStyle name="40% - Accent4 15 2 2 2 2" xfId="30758"/>
    <cellStyle name="40% - Accent4 15 2 2 2 3" xfId="48544"/>
    <cellStyle name="40% - Accent4 15 2 2 3" xfId="17323"/>
    <cellStyle name="40% - Accent4 15 2 2 3 2" xfId="36682"/>
    <cellStyle name="40% - Accent4 15 2 2 4" xfId="25499"/>
    <cellStyle name="40% - Accent4 15 2 2 5" xfId="43329"/>
    <cellStyle name="40% - Accent4 15 2 3" xfId="5228"/>
    <cellStyle name="40% - Accent4 15 2 3 2" xfId="10595"/>
    <cellStyle name="40% - Accent4 15 2 3 2 2" xfId="30153"/>
    <cellStyle name="40% - Accent4 15 2 3 2 3" xfId="47953"/>
    <cellStyle name="40% - Accent4 15 2 3 3" xfId="16718"/>
    <cellStyle name="40% - Accent4 15 2 3 3 2" xfId="36091"/>
    <cellStyle name="40% - Accent4 15 2 3 4" xfId="24908"/>
    <cellStyle name="40% - Accent4 15 2 3 5" xfId="42738"/>
    <cellStyle name="40% - Accent4 15 2 4" xfId="6329"/>
    <cellStyle name="40% - Accent4 15 2 4 2" xfId="11690"/>
    <cellStyle name="40% - Accent4 15 2 4 2 2" xfId="31248"/>
    <cellStyle name="40% - Accent4 15 2 4 2 3" xfId="49033"/>
    <cellStyle name="40% - Accent4 15 2 4 3" xfId="17813"/>
    <cellStyle name="40% - Accent4 15 2 4 3 2" xfId="37171"/>
    <cellStyle name="40% - Accent4 15 2 4 4" xfId="25988"/>
    <cellStyle name="40% - Accent4 15 2 4 5" xfId="43818"/>
    <cellStyle name="40% - Accent4 15 2 5" xfId="6733"/>
    <cellStyle name="40% - Accent4 15 2 5 2" xfId="12094"/>
    <cellStyle name="40% - Accent4 15 2 5 2 2" xfId="31652"/>
    <cellStyle name="40% - Accent4 15 2 5 2 3" xfId="49437"/>
    <cellStyle name="40% - Accent4 15 2 5 3" xfId="18217"/>
    <cellStyle name="40% - Accent4 15 2 5 3 2" xfId="37575"/>
    <cellStyle name="40% - Accent4 15 2 5 4" xfId="26392"/>
    <cellStyle name="40% - Accent4 15 2 5 5" xfId="44222"/>
    <cellStyle name="40% - Accent4 15 2 6" xfId="8814"/>
    <cellStyle name="40% - Accent4 15 2 6 2" xfId="28374"/>
    <cellStyle name="40% - Accent4 15 2 6 3" xfId="46191"/>
    <cellStyle name="40% - Accent4 15 2 7" xfId="14916"/>
    <cellStyle name="40% - Accent4 15 2 7 2" xfId="34329"/>
    <cellStyle name="40% - Accent4 15 2 8" xfId="23146"/>
    <cellStyle name="40% - Accent4 15 2 9" xfId="40976"/>
    <cellStyle name="40% - Accent4 15 3" xfId="5007"/>
    <cellStyle name="40% - Accent4 15 4" xfId="6126"/>
    <cellStyle name="40% - Accent4 15 4 2" xfId="11487"/>
    <cellStyle name="40% - Accent4 15 4 2 2" xfId="31045"/>
    <cellStyle name="40% - Accent4 15 4 2 3" xfId="48830"/>
    <cellStyle name="40% - Accent4 15 4 3" xfId="17610"/>
    <cellStyle name="40% - Accent4 15 4 3 2" xfId="36968"/>
    <cellStyle name="40% - Accent4 15 4 4" xfId="25785"/>
    <cellStyle name="40% - Accent4 15 4 5" xfId="43615"/>
    <cellStyle name="40% - Accent4 15 5" xfId="6530"/>
    <cellStyle name="40% - Accent4 15 5 2" xfId="11891"/>
    <cellStyle name="40% - Accent4 15 5 2 2" xfId="31449"/>
    <cellStyle name="40% - Accent4 15 5 2 3" xfId="49234"/>
    <cellStyle name="40% - Accent4 15 5 3" xfId="18014"/>
    <cellStyle name="40% - Accent4 15 5 3 2" xfId="37372"/>
    <cellStyle name="40% - Accent4 15 5 4" xfId="26189"/>
    <cellStyle name="40% - Accent4 15 5 5" xfId="44019"/>
    <cellStyle name="40% - Accent4 15 6" xfId="8611"/>
    <cellStyle name="40% - Accent4 15 6 2" xfId="28171"/>
    <cellStyle name="40% - Accent4 15 6 3" xfId="45988"/>
    <cellStyle name="40% - Accent4 15 7" xfId="14702"/>
    <cellStyle name="40% - Accent4 15 7 2" xfId="34122"/>
    <cellStyle name="40% - Accent4 15 8" xfId="22939"/>
    <cellStyle name="40% - Accent4 15 9" xfId="40773"/>
    <cellStyle name="40% - Accent4 16" xfId="3254"/>
    <cellStyle name="40% - Accent4 17" xfId="2800"/>
    <cellStyle name="40% - Accent4 18" xfId="2764"/>
    <cellStyle name="40% - Accent4 18 2" xfId="8558"/>
    <cellStyle name="40% - Accent4 18 2 2" xfId="28118"/>
    <cellStyle name="40% - Accent4 18 2 3" xfId="45935"/>
    <cellStyle name="40% - Accent4 18 3" xfId="14639"/>
    <cellStyle name="40% - Accent4 18 3 2" xfId="34065"/>
    <cellStyle name="40% - Accent4 18 4" xfId="22882"/>
    <cellStyle name="40% - Accent4 18 5" xfId="40720"/>
    <cellStyle name="40% - Accent4 19" xfId="7002"/>
    <cellStyle name="40% - Accent4 2" xfId="282"/>
    <cellStyle name="40% - Accent4 2 10" xfId="1060"/>
    <cellStyle name="40% - Accent4 2 10 10" xfId="6556"/>
    <cellStyle name="40% - Accent4 2 10 10 2" xfId="11917"/>
    <cellStyle name="40% - Accent4 2 10 10 2 2" xfId="31475"/>
    <cellStyle name="40% - Accent4 2 10 10 2 3" xfId="49260"/>
    <cellStyle name="40% - Accent4 2 10 10 3" xfId="18040"/>
    <cellStyle name="40% - Accent4 2 10 10 3 2" xfId="37398"/>
    <cellStyle name="40% - Accent4 2 10 10 4" xfId="26215"/>
    <cellStyle name="40% - Accent4 2 10 10 5" xfId="44045"/>
    <cellStyle name="40% - Accent4 2 10 11" xfId="7077"/>
    <cellStyle name="40% - Accent4 2 10 11 2" xfId="26638"/>
    <cellStyle name="40% - Accent4 2 10 11 3" xfId="44463"/>
    <cellStyle name="40% - Accent4 2 10 12" xfId="12285"/>
    <cellStyle name="40% - Accent4 2 10 12 2" xfId="31843"/>
    <cellStyle name="40% - Accent4 2 10 12 3" xfId="49628"/>
    <cellStyle name="40% - Accent4 2 10 13" xfId="12638"/>
    <cellStyle name="40% - Accent4 2 10 13 2" xfId="32195"/>
    <cellStyle name="40% - Accent4 2 10 13 3" xfId="49938"/>
    <cellStyle name="40% - Accent4 2 10 14" xfId="13089"/>
    <cellStyle name="40% - Accent4 2 10 14 2" xfId="32591"/>
    <cellStyle name="40% - Accent4 2 10 15" xfId="18406"/>
    <cellStyle name="40% - Accent4 2 10 15 2" xfId="37764"/>
    <cellStyle name="40% - Accent4 2 10 16" xfId="21408"/>
    <cellStyle name="40% - Accent4 2 10 17" xfId="19924"/>
    <cellStyle name="40% - Accent4 2 10 18" xfId="39248"/>
    <cellStyle name="40% - Accent4 2 10 2" xfId="1231"/>
    <cellStyle name="40% - Accent4 2 10 2 10" xfId="7136"/>
    <cellStyle name="40% - Accent4 2 10 2 10 2" xfId="26696"/>
    <cellStyle name="40% - Accent4 2 10 2 10 3" xfId="44521"/>
    <cellStyle name="40% - Accent4 2 10 2 11" xfId="12344"/>
    <cellStyle name="40% - Accent4 2 10 2 11 2" xfId="31902"/>
    <cellStyle name="40% - Accent4 2 10 2 11 3" xfId="49686"/>
    <cellStyle name="40% - Accent4 2 10 2 12" xfId="12699"/>
    <cellStyle name="40% - Accent4 2 10 2 12 2" xfId="32255"/>
    <cellStyle name="40% - Accent4 2 10 2 12 3" xfId="49996"/>
    <cellStyle name="40% - Accent4 2 10 2 13" xfId="13152"/>
    <cellStyle name="40% - Accent4 2 10 2 13 2" xfId="32651"/>
    <cellStyle name="40% - Accent4 2 10 2 14" xfId="18464"/>
    <cellStyle name="40% - Accent4 2 10 2 14 2" xfId="37822"/>
    <cellStyle name="40% - Accent4 2 10 2 15" xfId="21466"/>
    <cellStyle name="40% - Accent4 2 10 2 16" xfId="19982"/>
    <cellStyle name="40% - Accent4 2 10 2 17" xfId="39306"/>
    <cellStyle name="40% - Accent4 2 10 2 2" xfId="1486"/>
    <cellStyle name="40% - Accent4 2 10 2 2 10" xfId="12857"/>
    <cellStyle name="40% - Accent4 2 10 2 2 10 2" xfId="32413"/>
    <cellStyle name="40% - Accent4 2 10 2 2 10 3" xfId="50152"/>
    <cellStyle name="40% - Accent4 2 10 2 2 11" xfId="13363"/>
    <cellStyle name="40% - Accent4 2 10 2 2 11 2" xfId="32796"/>
    <cellStyle name="40% - Accent4 2 10 2 2 12" xfId="18643"/>
    <cellStyle name="40% - Accent4 2 10 2 2 12 2" xfId="37967"/>
    <cellStyle name="40% - Accent4 2 10 2 2 13" xfId="21611"/>
    <cellStyle name="40% - Accent4 2 10 2 2 14" xfId="20127"/>
    <cellStyle name="40% - Accent4 2 10 2 2 15" xfId="39451"/>
    <cellStyle name="40% - Accent4 2 10 2 2 2" xfId="1779"/>
    <cellStyle name="40% - Accent4 2 10 2 2 2 10" xfId="39742"/>
    <cellStyle name="40% - Accent4 2 10 2 2 2 2" xfId="2525"/>
    <cellStyle name="40% - Accent4 2 10 2 2 2 2 2" xfId="4548"/>
    <cellStyle name="40% - Accent4 2 10 2 2 2 2 2 2" xfId="9935"/>
    <cellStyle name="40% - Accent4 2 10 2 2 2 2 2 2 2" xfId="29493"/>
    <cellStyle name="40% - Accent4 2 10 2 2 2 2 2 2 3" xfId="47307"/>
    <cellStyle name="40% - Accent4 2 10 2 2 2 2 2 3" xfId="16054"/>
    <cellStyle name="40% - Accent4 2 10 2 2 2 2 2 3 2" xfId="35445"/>
    <cellStyle name="40% - Accent4 2 10 2 2 2 2 2 4" xfId="24262"/>
    <cellStyle name="40% - Accent4 2 10 2 2 2 2 2 5" xfId="42092"/>
    <cellStyle name="40% - Accent4 2 10 2 2 2 2 3" xfId="8320"/>
    <cellStyle name="40% - Accent4 2 10 2 2 2 2 3 2" xfId="27880"/>
    <cellStyle name="40% - Accent4 2 10 2 2 2 2 3 3" xfId="45699"/>
    <cellStyle name="40% - Accent4 2 10 2 2 2 2 4" xfId="14401"/>
    <cellStyle name="40% - Accent4 2 10 2 2 2 2 4 2" xfId="33829"/>
    <cellStyle name="40% - Accent4 2 10 2 2 2 2 5" xfId="19676"/>
    <cellStyle name="40% - Accent4 2 10 2 2 2 2 5 2" xfId="39000"/>
    <cellStyle name="40% - Accent4 2 10 2 2 2 2 6" xfId="22646"/>
    <cellStyle name="40% - Accent4 2 10 2 2 2 2 7" xfId="21160"/>
    <cellStyle name="40% - Accent4 2 10 2 2 2 2 8" xfId="40484"/>
    <cellStyle name="40% - Accent4 2 10 2 2 2 3" xfId="3818"/>
    <cellStyle name="40% - Accent4 2 10 2 2 2 3 2" xfId="9205"/>
    <cellStyle name="40% - Accent4 2 10 2 2 2 3 2 2" xfId="28763"/>
    <cellStyle name="40% - Accent4 2 10 2 2 2 3 2 3" xfId="46579"/>
    <cellStyle name="40% - Accent4 2 10 2 2 2 3 3" xfId="15324"/>
    <cellStyle name="40% - Accent4 2 10 2 2 2 3 3 2" xfId="34717"/>
    <cellStyle name="40% - Accent4 2 10 2 2 2 3 4" xfId="23534"/>
    <cellStyle name="40% - Accent4 2 10 2 2 2 3 5" xfId="41364"/>
    <cellStyle name="40% - Accent4 2 10 2 2 2 4" xfId="5926"/>
    <cellStyle name="40% - Accent4 2 10 2 2 2 4 2" xfId="11287"/>
    <cellStyle name="40% - Accent4 2 10 2 2 2 4 2 2" xfId="30845"/>
    <cellStyle name="40% - Accent4 2 10 2 2 2 4 2 3" xfId="48631"/>
    <cellStyle name="40% - Accent4 2 10 2 2 2 4 3" xfId="17410"/>
    <cellStyle name="40% - Accent4 2 10 2 2 2 4 3 2" xfId="36769"/>
    <cellStyle name="40% - Accent4 2 10 2 2 2 4 4" xfId="25586"/>
    <cellStyle name="40% - Accent4 2 10 2 2 2 4 5" xfId="43416"/>
    <cellStyle name="40% - Accent4 2 10 2 2 2 5" xfId="7574"/>
    <cellStyle name="40% - Accent4 2 10 2 2 2 5 2" xfId="27134"/>
    <cellStyle name="40% - Accent4 2 10 2 2 2 5 3" xfId="44957"/>
    <cellStyle name="40% - Accent4 2 10 2 2 2 6" xfId="13655"/>
    <cellStyle name="40% - Accent4 2 10 2 2 2 6 2" xfId="33087"/>
    <cellStyle name="40% - Accent4 2 10 2 2 2 7" xfId="18934"/>
    <cellStyle name="40% - Accent4 2 10 2 2 2 7 2" xfId="38258"/>
    <cellStyle name="40% - Accent4 2 10 2 2 2 8" xfId="21902"/>
    <cellStyle name="40% - Accent4 2 10 2 2 2 9" xfId="20418"/>
    <cellStyle name="40% - Accent4 2 10 2 2 3" xfId="2233"/>
    <cellStyle name="40% - Accent4 2 10 2 2 3 2" xfId="4269"/>
    <cellStyle name="40% - Accent4 2 10 2 2 3 2 2" xfId="9656"/>
    <cellStyle name="40% - Accent4 2 10 2 2 3 2 2 2" xfId="29214"/>
    <cellStyle name="40% - Accent4 2 10 2 2 3 2 2 3" xfId="47029"/>
    <cellStyle name="40% - Accent4 2 10 2 2 3 2 3" xfId="15775"/>
    <cellStyle name="40% - Accent4 2 10 2 2 3 2 3 2" xfId="35167"/>
    <cellStyle name="40% - Accent4 2 10 2 2 3 2 4" xfId="23984"/>
    <cellStyle name="40% - Accent4 2 10 2 2 3 2 5" xfId="41814"/>
    <cellStyle name="40% - Accent4 2 10 2 2 3 3" xfId="8028"/>
    <cellStyle name="40% - Accent4 2 10 2 2 3 3 2" xfId="27588"/>
    <cellStyle name="40% - Accent4 2 10 2 2 3 3 3" xfId="45408"/>
    <cellStyle name="40% - Accent4 2 10 2 2 3 4" xfId="14109"/>
    <cellStyle name="40% - Accent4 2 10 2 2 3 4 2" xfId="33538"/>
    <cellStyle name="40% - Accent4 2 10 2 2 3 5" xfId="19385"/>
    <cellStyle name="40% - Accent4 2 10 2 2 3 5 2" xfId="38709"/>
    <cellStyle name="40% - Accent4 2 10 2 2 3 6" xfId="22354"/>
    <cellStyle name="40% - Accent4 2 10 2 2 3 7" xfId="20869"/>
    <cellStyle name="40% - Accent4 2 10 2 2 3 8" xfId="40193"/>
    <cellStyle name="40% - Accent4 2 10 2 2 4" xfId="3406"/>
    <cellStyle name="40% - Accent4 2 10 2 2 4 2" xfId="8898"/>
    <cellStyle name="40% - Accent4 2 10 2 2 4 2 2" xfId="28458"/>
    <cellStyle name="40% - Accent4 2 10 2 2 4 2 3" xfId="46275"/>
    <cellStyle name="40% - Accent4 2 10 2 2 4 3" xfId="15000"/>
    <cellStyle name="40% - Accent4 2 10 2 2 4 3 2" xfId="34413"/>
    <cellStyle name="40% - Accent4 2 10 2 2 4 4" xfId="23230"/>
    <cellStyle name="40% - Accent4 2 10 2 2 4 5" xfId="41060"/>
    <cellStyle name="40% - Accent4 2 10 2 2 5" xfId="5317"/>
    <cellStyle name="40% - Accent4 2 10 2 2 5 2" xfId="10683"/>
    <cellStyle name="40% - Accent4 2 10 2 2 5 2 2" xfId="30241"/>
    <cellStyle name="40% - Accent4 2 10 2 2 5 2 3" xfId="48040"/>
    <cellStyle name="40% - Accent4 2 10 2 2 5 3" xfId="16806"/>
    <cellStyle name="40% - Accent4 2 10 2 2 5 3 2" xfId="36178"/>
    <cellStyle name="40% - Accent4 2 10 2 2 5 4" xfId="24995"/>
    <cellStyle name="40% - Accent4 2 10 2 2 5 5" xfId="42825"/>
    <cellStyle name="40% - Accent4 2 10 2 2 6" xfId="6413"/>
    <cellStyle name="40% - Accent4 2 10 2 2 6 2" xfId="11774"/>
    <cellStyle name="40% - Accent4 2 10 2 2 6 2 2" xfId="31332"/>
    <cellStyle name="40% - Accent4 2 10 2 2 6 2 3" xfId="49117"/>
    <cellStyle name="40% - Accent4 2 10 2 2 6 3" xfId="17897"/>
    <cellStyle name="40% - Accent4 2 10 2 2 6 3 2" xfId="37255"/>
    <cellStyle name="40% - Accent4 2 10 2 2 6 4" xfId="26072"/>
    <cellStyle name="40% - Accent4 2 10 2 2 6 5" xfId="43902"/>
    <cellStyle name="40% - Accent4 2 10 2 2 7" xfId="6817"/>
    <cellStyle name="40% - Accent4 2 10 2 2 7 2" xfId="12178"/>
    <cellStyle name="40% - Accent4 2 10 2 2 7 2 2" xfId="31736"/>
    <cellStyle name="40% - Accent4 2 10 2 2 7 2 3" xfId="49521"/>
    <cellStyle name="40% - Accent4 2 10 2 2 7 3" xfId="18301"/>
    <cellStyle name="40% - Accent4 2 10 2 2 7 3 2" xfId="37659"/>
    <cellStyle name="40% - Accent4 2 10 2 2 7 4" xfId="26476"/>
    <cellStyle name="40% - Accent4 2 10 2 2 7 5" xfId="44306"/>
    <cellStyle name="40% - Accent4 2 10 2 2 8" xfId="7282"/>
    <cellStyle name="40% - Accent4 2 10 2 2 8 2" xfId="26842"/>
    <cellStyle name="40% - Accent4 2 10 2 2 8 3" xfId="44666"/>
    <cellStyle name="40% - Accent4 2 10 2 2 9" xfId="12501"/>
    <cellStyle name="40% - Accent4 2 10 2 2 9 2" xfId="32058"/>
    <cellStyle name="40% - Accent4 2 10 2 2 9 3" xfId="49842"/>
    <cellStyle name="40% - Accent4 2 10 2 3" xfId="1633"/>
    <cellStyle name="40% - Accent4 2 10 2 3 10" xfId="39597"/>
    <cellStyle name="40% - Accent4 2 10 2 3 2" xfId="2379"/>
    <cellStyle name="40% - Accent4 2 10 2 3 2 2" xfId="4402"/>
    <cellStyle name="40% - Accent4 2 10 2 3 2 2 2" xfId="9789"/>
    <cellStyle name="40% - Accent4 2 10 2 3 2 2 2 2" xfId="29347"/>
    <cellStyle name="40% - Accent4 2 10 2 3 2 2 2 3" xfId="47162"/>
    <cellStyle name="40% - Accent4 2 10 2 3 2 2 3" xfId="15908"/>
    <cellStyle name="40% - Accent4 2 10 2 3 2 2 3 2" xfId="35300"/>
    <cellStyle name="40% - Accent4 2 10 2 3 2 2 4" xfId="24117"/>
    <cellStyle name="40% - Accent4 2 10 2 3 2 2 5" xfId="41947"/>
    <cellStyle name="40% - Accent4 2 10 2 3 2 3" xfId="5714"/>
    <cellStyle name="40% - Accent4 2 10 2 3 2 3 2" xfId="11075"/>
    <cellStyle name="40% - Accent4 2 10 2 3 2 3 2 2" xfId="30633"/>
    <cellStyle name="40% - Accent4 2 10 2 3 2 3 2 3" xfId="48419"/>
    <cellStyle name="40% - Accent4 2 10 2 3 2 3 3" xfId="17198"/>
    <cellStyle name="40% - Accent4 2 10 2 3 2 3 3 2" xfId="36557"/>
    <cellStyle name="40% - Accent4 2 10 2 3 2 3 4" xfId="25374"/>
    <cellStyle name="40% - Accent4 2 10 2 3 2 3 5" xfId="43204"/>
    <cellStyle name="40% - Accent4 2 10 2 3 2 4" xfId="8174"/>
    <cellStyle name="40% - Accent4 2 10 2 3 2 4 2" xfId="27734"/>
    <cellStyle name="40% - Accent4 2 10 2 3 2 4 3" xfId="45554"/>
    <cellStyle name="40% - Accent4 2 10 2 3 2 5" xfId="14255"/>
    <cellStyle name="40% - Accent4 2 10 2 3 2 5 2" xfId="33684"/>
    <cellStyle name="40% - Accent4 2 10 2 3 2 6" xfId="19531"/>
    <cellStyle name="40% - Accent4 2 10 2 3 2 6 2" xfId="38855"/>
    <cellStyle name="40% - Accent4 2 10 2 3 2 7" xfId="22500"/>
    <cellStyle name="40% - Accent4 2 10 2 3 2 8" xfId="21015"/>
    <cellStyle name="40% - Accent4 2 10 2 3 2 9" xfId="40339"/>
    <cellStyle name="40% - Accent4 2 10 2 3 3" xfId="3675"/>
    <cellStyle name="40% - Accent4 2 10 2 3 3 2" xfId="9062"/>
    <cellStyle name="40% - Accent4 2 10 2 3 3 2 2" xfId="28620"/>
    <cellStyle name="40% - Accent4 2 10 2 3 3 2 3" xfId="46436"/>
    <cellStyle name="40% - Accent4 2 10 2 3 3 3" xfId="15181"/>
    <cellStyle name="40% - Accent4 2 10 2 3 3 3 2" xfId="34574"/>
    <cellStyle name="40% - Accent4 2 10 2 3 3 4" xfId="23391"/>
    <cellStyle name="40% - Accent4 2 10 2 3 3 5" xfId="41221"/>
    <cellStyle name="40% - Accent4 2 10 2 3 4" xfId="5090"/>
    <cellStyle name="40% - Accent4 2 10 2 3 4 2" xfId="10457"/>
    <cellStyle name="40% - Accent4 2 10 2 3 4 2 2" xfId="30015"/>
    <cellStyle name="40% - Accent4 2 10 2 3 4 2 3" xfId="47828"/>
    <cellStyle name="40% - Accent4 2 10 2 3 4 3" xfId="16580"/>
    <cellStyle name="40% - Accent4 2 10 2 3 4 3 2" xfId="35966"/>
    <cellStyle name="40% - Accent4 2 10 2 3 4 4" xfId="24783"/>
    <cellStyle name="40% - Accent4 2 10 2 3 4 5" xfId="42613"/>
    <cellStyle name="40% - Accent4 2 10 2 3 5" xfId="7428"/>
    <cellStyle name="40% - Accent4 2 10 2 3 5 2" xfId="26988"/>
    <cellStyle name="40% - Accent4 2 10 2 3 5 3" xfId="44812"/>
    <cellStyle name="40% - Accent4 2 10 2 3 6" xfId="13509"/>
    <cellStyle name="40% - Accent4 2 10 2 3 6 2" xfId="32942"/>
    <cellStyle name="40% - Accent4 2 10 2 3 7" xfId="18789"/>
    <cellStyle name="40% - Accent4 2 10 2 3 7 2" xfId="38113"/>
    <cellStyle name="40% - Accent4 2 10 2 3 8" xfId="21757"/>
    <cellStyle name="40% - Accent4 2 10 2 3 9" xfId="20273"/>
    <cellStyle name="40% - Accent4 2 10 2 4" xfId="1941"/>
    <cellStyle name="40% - Accent4 2 10 2 4 10" xfId="39903"/>
    <cellStyle name="40% - Accent4 2 10 2 4 2" xfId="2686"/>
    <cellStyle name="40% - Accent4 2 10 2 4 2 2" xfId="4708"/>
    <cellStyle name="40% - Accent4 2 10 2 4 2 2 2" xfId="10095"/>
    <cellStyle name="40% - Accent4 2 10 2 4 2 2 2 2" xfId="29653"/>
    <cellStyle name="40% - Accent4 2 10 2 4 2 2 2 3" xfId="47467"/>
    <cellStyle name="40% - Accent4 2 10 2 4 2 2 3" xfId="16214"/>
    <cellStyle name="40% - Accent4 2 10 2 4 2 2 3 2" xfId="35605"/>
    <cellStyle name="40% - Accent4 2 10 2 4 2 2 4" xfId="24422"/>
    <cellStyle name="40% - Accent4 2 10 2 4 2 2 5" xfId="42252"/>
    <cellStyle name="40% - Accent4 2 10 2 4 2 3" xfId="8481"/>
    <cellStyle name="40% - Accent4 2 10 2 4 2 3 2" xfId="28041"/>
    <cellStyle name="40% - Accent4 2 10 2 4 2 3 3" xfId="45860"/>
    <cellStyle name="40% - Accent4 2 10 2 4 2 4" xfId="14562"/>
    <cellStyle name="40% - Accent4 2 10 2 4 2 4 2" xfId="33990"/>
    <cellStyle name="40% - Accent4 2 10 2 4 2 5" xfId="19837"/>
    <cellStyle name="40% - Accent4 2 10 2 4 2 5 2" xfId="39161"/>
    <cellStyle name="40% - Accent4 2 10 2 4 2 6" xfId="22807"/>
    <cellStyle name="40% - Accent4 2 10 2 4 2 7" xfId="21321"/>
    <cellStyle name="40% - Accent4 2 10 2 4 2 8" xfId="40645"/>
    <cellStyle name="40% - Accent4 2 10 2 4 3" xfId="3978"/>
    <cellStyle name="40% - Accent4 2 10 2 4 3 2" xfId="9365"/>
    <cellStyle name="40% - Accent4 2 10 2 4 3 2 2" xfId="28923"/>
    <cellStyle name="40% - Accent4 2 10 2 4 3 2 3" xfId="46739"/>
    <cellStyle name="40% - Accent4 2 10 2 4 3 3" xfId="15484"/>
    <cellStyle name="40% - Accent4 2 10 2 4 3 3 2" xfId="34877"/>
    <cellStyle name="40% - Accent4 2 10 2 4 3 4" xfId="23694"/>
    <cellStyle name="40% - Accent4 2 10 2 4 3 5" xfId="41524"/>
    <cellStyle name="40% - Accent4 2 10 2 4 4" xfId="5524"/>
    <cellStyle name="40% - Accent4 2 10 2 4 4 2" xfId="10885"/>
    <cellStyle name="40% - Accent4 2 10 2 4 4 2 2" xfId="30443"/>
    <cellStyle name="40% - Accent4 2 10 2 4 4 2 3" xfId="48229"/>
    <cellStyle name="40% - Accent4 2 10 2 4 4 3" xfId="17008"/>
    <cellStyle name="40% - Accent4 2 10 2 4 4 3 2" xfId="36367"/>
    <cellStyle name="40% - Accent4 2 10 2 4 4 4" xfId="25184"/>
    <cellStyle name="40% - Accent4 2 10 2 4 4 5" xfId="43014"/>
    <cellStyle name="40% - Accent4 2 10 2 4 5" xfId="7736"/>
    <cellStyle name="40% - Accent4 2 10 2 4 5 2" xfId="27296"/>
    <cellStyle name="40% - Accent4 2 10 2 4 5 3" xfId="45118"/>
    <cellStyle name="40% - Accent4 2 10 2 4 6" xfId="13817"/>
    <cellStyle name="40% - Accent4 2 10 2 4 6 2" xfId="33248"/>
    <cellStyle name="40% - Accent4 2 10 2 4 7" xfId="19095"/>
    <cellStyle name="40% - Accent4 2 10 2 4 7 2" xfId="38419"/>
    <cellStyle name="40% - Accent4 2 10 2 4 8" xfId="22063"/>
    <cellStyle name="40% - Accent4 2 10 2 4 9" xfId="20579"/>
    <cellStyle name="40% - Accent4 2 10 2 5" xfId="2087"/>
    <cellStyle name="40% - Accent4 2 10 2 5 2" xfId="4123"/>
    <cellStyle name="40% - Accent4 2 10 2 5 2 2" xfId="9510"/>
    <cellStyle name="40% - Accent4 2 10 2 5 2 2 2" xfId="29068"/>
    <cellStyle name="40% - Accent4 2 10 2 5 2 2 3" xfId="46884"/>
    <cellStyle name="40% - Accent4 2 10 2 5 2 3" xfId="15629"/>
    <cellStyle name="40% - Accent4 2 10 2 5 2 3 2" xfId="35022"/>
    <cellStyle name="40% - Accent4 2 10 2 5 2 4" xfId="23839"/>
    <cellStyle name="40% - Accent4 2 10 2 5 2 5" xfId="41669"/>
    <cellStyle name="40% - Accent4 2 10 2 5 3" xfId="7882"/>
    <cellStyle name="40% - Accent4 2 10 2 5 3 2" xfId="27442"/>
    <cellStyle name="40% - Accent4 2 10 2 5 3 3" xfId="45263"/>
    <cellStyle name="40% - Accent4 2 10 2 5 4" xfId="13963"/>
    <cellStyle name="40% - Accent4 2 10 2 5 4 2" xfId="33393"/>
    <cellStyle name="40% - Accent4 2 10 2 5 5" xfId="19240"/>
    <cellStyle name="40% - Accent4 2 10 2 5 5 2" xfId="38564"/>
    <cellStyle name="40% - Accent4 2 10 2 5 6" xfId="22208"/>
    <cellStyle name="40% - Accent4 2 10 2 5 7" xfId="20724"/>
    <cellStyle name="40% - Accent4 2 10 2 5 8" xfId="40048"/>
    <cellStyle name="40% - Accent4 2 10 2 6" xfId="3115"/>
    <cellStyle name="40% - Accent4 2 10 2 6 2" xfId="8695"/>
    <cellStyle name="40% - Accent4 2 10 2 6 2 2" xfId="28255"/>
    <cellStyle name="40% - Accent4 2 10 2 6 2 3" xfId="46072"/>
    <cellStyle name="40% - Accent4 2 10 2 6 3" xfId="14786"/>
    <cellStyle name="40% - Accent4 2 10 2 6 3 2" xfId="34206"/>
    <cellStyle name="40% - Accent4 2 10 2 6 4" xfId="23023"/>
    <cellStyle name="40% - Accent4 2 10 2 6 5" xfId="40857"/>
    <cellStyle name="40% - Accent4 2 10 2 7" xfId="4883"/>
    <cellStyle name="40% - Accent4 2 10 2 7 2" xfId="10267"/>
    <cellStyle name="40% - Accent4 2 10 2 7 2 2" xfId="29825"/>
    <cellStyle name="40% - Accent4 2 10 2 7 2 3" xfId="47638"/>
    <cellStyle name="40% - Accent4 2 10 2 7 3" xfId="16389"/>
    <cellStyle name="40% - Accent4 2 10 2 7 3 2" xfId="35776"/>
    <cellStyle name="40% - Accent4 2 10 2 7 4" xfId="24593"/>
    <cellStyle name="40% - Accent4 2 10 2 7 5" xfId="42423"/>
    <cellStyle name="40% - Accent4 2 10 2 8" xfId="6210"/>
    <cellStyle name="40% - Accent4 2 10 2 8 2" xfId="11571"/>
    <cellStyle name="40% - Accent4 2 10 2 8 2 2" xfId="31129"/>
    <cellStyle name="40% - Accent4 2 10 2 8 2 3" xfId="48914"/>
    <cellStyle name="40% - Accent4 2 10 2 8 3" xfId="17694"/>
    <cellStyle name="40% - Accent4 2 10 2 8 3 2" xfId="37052"/>
    <cellStyle name="40% - Accent4 2 10 2 8 4" xfId="25869"/>
    <cellStyle name="40% - Accent4 2 10 2 8 5" xfId="43699"/>
    <cellStyle name="40% - Accent4 2 10 2 9" xfId="6614"/>
    <cellStyle name="40% - Accent4 2 10 2 9 2" xfId="11975"/>
    <cellStyle name="40% - Accent4 2 10 2 9 2 2" xfId="31533"/>
    <cellStyle name="40% - Accent4 2 10 2 9 2 3" xfId="49318"/>
    <cellStyle name="40% - Accent4 2 10 2 9 3" xfId="18098"/>
    <cellStyle name="40% - Accent4 2 10 2 9 3 2" xfId="37456"/>
    <cellStyle name="40% - Accent4 2 10 2 9 4" xfId="26273"/>
    <cellStyle name="40% - Accent4 2 10 2 9 5" xfId="44103"/>
    <cellStyle name="40% - Accent4 2 10 3" xfId="1422"/>
    <cellStyle name="40% - Accent4 2 10 3 10" xfId="12799"/>
    <cellStyle name="40% - Accent4 2 10 3 10 2" xfId="32355"/>
    <cellStyle name="40% - Accent4 2 10 3 10 3" xfId="50094"/>
    <cellStyle name="40% - Accent4 2 10 3 11" xfId="13301"/>
    <cellStyle name="40% - Accent4 2 10 3 11 2" xfId="32738"/>
    <cellStyle name="40% - Accent4 2 10 3 12" xfId="18583"/>
    <cellStyle name="40% - Accent4 2 10 3 12 2" xfId="37909"/>
    <cellStyle name="40% - Accent4 2 10 3 13" xfId="21553"/>
    <cellStyle name="40% - Accent4 2 10 3 14" xfId="20069"/>
    <cellStyle name="40% - Accent4 2 10 3 15" xfId="39393"/>
    <cellStyle name="40% - Accent4 2 10 3 2" xfId="1720"/>
    <cellStyle name="40% - Accent4 2 10 3 2 10" xfId="39684"/>
    <cellStyle name="40% - Accent4 2 10 3 2 2" xfId="2466"/>
    <cellStyle name="40% - Accent4 2 10 3 2 2 2" xfId="4489"/>
    <cellStyle name="40% - Accent4 2 10 3 2 2 2 2" xfId="9876"/>
    <cellStyle name="40% - Accent4 2 10 3 2 2 2 2 2" xfId="29434"/>
    <cellStyle name="40% - Accent4 2 10 3 2 2 2 2 3" xfId="47249"/>
    <cellStyle name="40% - Accent4 2 10 3 2 2 2 3" xfId="15995"/>
    <cellStyle name="40% - Accent4 2 10 3 2 2 2 3 2" xfId="35387"/>
    <cellStyle name="40% - Accent4 2 10 3 2 2 2 4" xfId="24204"/>
    <cellStyle name="40% - Accent4 2 10 3 2 2 2 5" xfId="42034"/>
    <cellStyle name="40% - Accent4 2 10 3 2 2 3" xfId="8261"/>
    <cellStyle name="40% - Accent4 2 10 3 2 2 3 2" xfId="27821"/>
    <cellStyle name="40% - Accent4 2 10 3 2 2 3 3" xfId="45641"/>
    <cellStyle name="40% - Accent4 2 10 3 2 2 4" xfId="14342"/>
    <cellStyle name="40% - Accent4 2 10 3 2 2 4 2" xfId="33771"/>
    <cellStyle name="40% - Accent4 2 10 3 2 2 5" xfId="19618"/>
    <cellStyle name="40% - Accent4 2 10 3 2 2 5 2" xfId="38942"/>
    <cellStyle name="40% - Accent4 2 10 3 2 2 6" xfId="22587"/>
    <cellStyle name="40% - Accent4 2 10 3 2 2 7" xfId="21102"/>
    <cellStyle name="40% - Accent4 2 10 3 2 2 8" xfId="40426"/>
    <cellStyle name="40% - Accent4 2 10 3 2 3" xfId="3760"/>
    <cellStyle name="40% - Accent4 2 10 3 2 3 2" xfId="9147"/>
    <cellStyle name="40% - Accent4 2 10 3 2 3 2 2" xfId="28705"/>
    <cellStyle name="40% - Accent4 2 10 3 2 3 2 3" xfId="46521"/>
    <cellStyle name="40% - Accent4 2 10 3 2 3 3" xfId="15266"/>
    <cellStyle name="40% - Accent4 2 10 3 2 3 3 2" xfId="34659"/>
    <cellStyle name="40% - Accent4 2 10 3 2 3 4" xfId="23476"/>
    <cellStyle name="40% - Accent4 2 10 3 2 3 5" xfId="41306"/>
    <cellStyle name="40% - Accent4 2 10 3 2 4" xfId="5868"/>
    <cellStyle name="40% - Accent4 2 10 3 2 4 2" xfId="11229"/>
    <cellStyle name="40% - Accent4 2 10 3 2 4 2 2" xfId="30787"/>
    <cellStyle name="40% - Accent4 2 10 3 2 4 2 3" xfId="48573"/>
    <cellStyle name="40% - Accent4 2 10 3 2 4 3" xfId="17352"/>
    <cellStyle name="40% - Accent4 2 10 3 2 4 3 2" xfId="36711"/>
    <cellStyle name="40% - Accent4 2 10 3 2 4 4" xfId="25528"/>
    <cellStyle name="40% - Accent4 2 10 3 2 4 5" xfId="43358"/>
    <cellStyle name="40% - Accent4 2 10 3 2 5" xfId="7515"/>
    <cellStyle name="40% - Accent4 2 10 3 2 5 2" xfId="27075"/>
    <cellStyle name="40% - Accent4 2 10 3 2 5 3" xfId="44899"/>
    <cellStyle name="40% - Accent4 2 10 3 2 6" xfId="13596"/>
    <cellStyle name="40% - Accent4 2 10 3 2 6 2" xfId="33029"/>
    <cellStyle name="40% - Accent4 2 10 3 2 7" xfId="18876"/>
    <cellStyle name="40% - Accent4 2 10 3 2 7 2" xfId="38200"/>
    <cellStyle name="40% - Accent4 2 10 3 2 8" xfId="21844"/>
    <cellStyle name="40% - Accent4 2 10 3 2 9" xfId="20360"/>
    <cellStyle name="40% - Accent4 2 10 3 3" xfId="2174"/>
    <cellStyle name="40% - Accent4 2 10 3 3 2" xfId="4210"/>
    <cellStyle name="40% - Accent4 2 10 3 3 2 2" xfId="9597"/>
    <cellStyle name="40% - Accent4 2 10 3 3 2 2 2" xfId="29155"/>
    <cellStyle name="40% - Accent4 2 10 3 3 2 2 3" xfId="46971"/>
    <cellStyle name="40% - Accent4 2 10 3 3 2 3" xfId="15716"/>
    <cellStyle name="40% - Accent4 2 10 3 3 2 3 2" xfId="35109"/>
    <cellStyle name="40% - Accent4 2 10 3 3 2 4" xfId="23926"/>
    <cellStyle name="40% - Accent4 2 10 3 3 2 5" xfId="41756"/>
    <cellStyle name="40% - Accent4 2 10 3 3 3" xfId="7969"/>
    <cellStyle name="40% - Accent4 2 10 3 3 3 2" xfId="27529"/>
    <cellStyle name="40% - Accent4 2 10 3 3 3 3" xfId="45350"/>
    <cellStyle name="40% - Accent4 2 10 3 3 4" xfId="14050"/>
    <cellStyle name="40% - Accent4 2 10 3 3 4 2" xfId="33480"/>
    <cellStyle name="40% - Accent4 2 10 3 3 5" xfId="19327"/>
    <cellStyle name="40% - Accent4 2 10 3 3 5 2" xfId="38651"/>
    <cellStyle name="40% - Accent4 2 10 3 3 6" xfId="22295"/>
    <cellStyle name="40% - Accent4 2 10 3 3 7" xfId="20811"/>
    <cellStyle name="40% - Accent4 2 10 3 3 8" xfId="40135"/>
    <cellStyle name="40% - Accent4 2 10 3 4" xfId="3348"/>
    <cellStyle name="40% - Accent4 2 10 3 4 2" xfId="8840"/>
    <cellStyle name="40% - Accent4 2 10 3 4 2 2" xfId="28400"/>
    <cellStyle name="40% - Accent4 2 10 3 4 2 3" xfId="46217"/>
    <cellStyle name="40% - Accent4 2 10 3 4 3" xfId="14942"/>
    <cellStyle name="40% - Accent4 2 10 3 4 3 2" xfId="34355"/>
    <cellStyle name="40% - Accent4 2 10 3 4 4" xfId="23172"/>
    <cellStyle name="40% - Accent4 2 10 3 4 5" xfId="41002"/>
    <cellStyle name="40% - Accent4 2 10 3 5" xfId="5259"/>
    <cellStyle name="40% - Accent4 2 10 3 5 2" xfId="10625"/>
    <cellStyle name="40% - Accent4 2 10 3 5 2 2" xfId="30183"/>
    <cellStyle name="40% - Accent4 2 10 3 5 2 3" xfId="47982"/>
    <cellStyle name="40% - Accent4 2 10 3 5 3" xfId="16748"/>
    <cellStyle name="40% - Accent4 2 10 3 5 3 2" xfId="36120"/>
    <cellStyle name="40% - Accent4 2 10 3 5 4" xfId="24937"/>
    <cellStyle name="40% - Accent4 2 10 3 5 5" xfId="42767"/>
    <cellStyle name="40% - Accent4 2 10 3 6" xfId="6355"/>
    <cellStyle name="40% - Accent4 2 10 3 6 2" xfId="11716"/>
    <cellStyle name="40% - Accent4 2 10 3 6 2 2" xfId="31274"/>
    <cellStyle name="40% - Accent4 2 10 3 6 2 3" xfId="49059"/>
    <cellStyle name="40% - Accent4 2 10 3 6 3" xfId="17839"/>
    <cellStyle name="40% - Accent4 2 10 3 6 3 2" xfId="37197"/>
    <cellStyle name="40% - Accent4 2 10 3 6 4" xfId="26014"/>
    <cellStyle name="40% - Accent4 2 10 3 6 5" xfId="43844"/>
    <cellStyle name="40% - Accent4 2 10 3 7" xfId="6759"/>
    <cellStyle name="40% - Accent4 2 10 3 7 2" xfId="12120"/>
    <cellStyle name="40% - Accent4 2 10 3 7 2 2" xfId="31678"/>
    <cellStyle name="40% - Accent4 2 10 3 7 2 3" xfId="49463"/>
    <cellStyle name="40% - Accent4 2 10 3 7 3" xfId="18243"/>
    <cellStyle name="40% - Accent4 2 10 3 7 3 2" xfId="37601"/>
    <cellStyle name="40% - Accent4 2 10 3 7 4" xfId="26418"/>
    <cellStyle name="40% - Accent4 2 10 3 7 5" xfId="44248"/>
    <cellStyle name="40% - Accent4 2 10 3 8" xfId="7223"/>
    <cellStyle name="40% - Accent4 2 10 3 8 2" xfId="26783"/>
    <cellStyle name="40% - Accent4 2 10 3 8 3" xfId="44608"/>
    <cellStyle name="40% - Accent4 2 10 3 9" xfId="12443"/>
    <cellStyle name="40% - Accent4 2 10 3 9 2" xfId="32000"/>
    <cellStyle name="40% - Accent4 2 10 3 9 3" xfId="49784"/>
    <cellStyle name="40% - Accent4 2 10 4" xfId="1575"/>
    <cellStyle name="40% - Accent4 2 10 4 10" xfId="39539"/>
    <cellStyle name="40% - Accent4 2 10 4 2" xfId="2321"/>
    <cellStyle name="40% - Accent4 2 10 4 2 2" xfId="4346"/>
    <cellStyle name="40% - Accent4 2 10 4 2 2 2" xfId="9733"/>
    <cellStyle name="40% - Accent4 2 10 4 2 2 2 2" xfId="29291"/>
    <cellStyle name="40% - Accent4 2 10 4 2 2 2 3" xfId="47106"/>
    <cellStyle name="40% - Accent4 2 10 4 2 2 3" xfId="15852"/>
    <cellStyle name="40% - Accent4 2 10 4 2 2 3 2" xfId="35244"/>
    <cellStyle name="40% - Accent4 2 10 4 2 2 4" xfId="24061"/>
    <cellStyle name="40% - Accent4 2 10 4 2 2 5" xfId="41891"/>
    <cellStyle name="40% - Accent4 2 10 4 2 3" xfId="5656"/>
    <cellStyle name="40% - Accent4 2 10 4 2 3 2" xfId="11017"/>
    <cellStyle name="40% - Accent4 2 10 4 2 3 2 2" xfId="30575"/>
    <cellStyle name="40% - Accent4 2 10 4 2 3 2 3" xfId="48361"/>
    <cellStyle name="40% - Accent4 2 10 4 2 3 3" xfId="17140"/>
    <cellStyle name="40% - Accent4 2 10 4 2 3 3 2" xfId="36499"/>
    <cellStyle name="40% - Accent4 2 10 4 2 3 4" xfId="25316"/>
    <cellStyle name="40% - Accent4 2 10 4 2 3 5" xfId="43146"/>
    <cellStyle name="40% - Accent4 2 10 4 2 4" xfId="8116"/>
    <cellStyle name="40% - Accent4 2 10 4 2 4 2" xfId="27676"/>
    <cellStyle name="40% - Accent4 2 10 4 2 4 3" xfId="45496"/>
    <cellStyle name="40% - Accent4 2 10 4 2 5" xfId="14197"/>
    <cellStyle name="40% - Accent4 2 10 4 2 5 2" xfId="33626"/>
    <cellStyle name="40% - Accent4 2 10 4 2 6" xfId="19473"/>
    <cellStyle name="40% - Accent4 2 10 4 2 6 2" xfId="38797"/>
    <cellStyle name="40% - Accent4 2 10 4 2 7" xfId="22442"/>
    <cellStyle name="40% - Accent4 2 10 4 2 8" xfId="20957"/>
    <cellStyle name="40% - Accent4 2 10 4 2 9" xfId="40281"/>
    <cellStyle name="40% - Accent4 2 10 4 3" xfId="3619"/>
    <cellStyle name="40% - Accent4 2 10 4 3 2" xfId="9006"/>
    <cellStyle name="40% - Accent4 2 10 4 3 2 2" xfId="28564"/>
    <cellStyle name="40% - Accent4 2 10 4 3 2 3" xfId="46380"/>
    <cellStyle name="40% - Accent4 2 10 4 3 3" xfId="15125"/>
    <cellStyle name="40% - Accent4 2 10 4 3 3 2" xfId="34518"/>
    <cellStyle name="40% - Accent4 2 10 4 3 4" xfId="23335"/>
    <cellStyle name="40% - Accent4 2 10 4 3 5" xfId="41165"/>
    <cellStyle name="40% - Accent4 2 10 4 4" xfId="5032"/>
    <cellStyle name="40% - Accent4 2 10 4 4 2" xfId="10399"/>
    <cellStyle name="40% - Accent4 2 10 4 4 2 2" xfId="29957"/>
    <cellStyle name="40% - Accent4 2 10 4 4 2 3" xfId="47770"/>
    <cellStyle name="40% - Accent4 2 10 4 4 3" xfId="16522"/>
    <cellStyle name="40% - Accent4 2 10 4 4 3 2" xfId="35908"/>
    <cellStyle name="40% - Accent4 2 10 4 4 4" xfId="24725"/>
    <cellStyle name="40% - Accent4 2 10 4 4 5" xfId="42555"/>
    <cellStyle name="40% - Accent4 2 10 4 5" xfId="7370"/>
    <cellStyle name="40% - Accent4 2 10 4 5 2" xfId="26930"/>
    <cellStyle name="40% - Accent4 2 10 4 5 3" xfId="44754"/>
    <cellStyle name="40% - Accent4 2 10 4 6" xfId="13451"/>
    <cellStyle name="40% - Accent4 2 10 4 6 2" xfId="32884"/>
    <cellStyle name="40% - Accent4 2 10 4 7" xfId="18731"/>
    <cellStyle name="40% - Accent4 2 10 4 7 2" xfId="38055"/>
    <cellStyle name="40% - Accent4 2 10 4 8" xfId="21699"/>
    <cellStyle name="40% - Accent4 2 10 4 9" xfId="20215"/>
    <cellStyle name="40% - Accent4 2 10 5" xfId="1882"/>
    <cellStyle name="40% - Accent4 2 10 5 10" xfId="39845"/>
    <cellStyle name="40% - Accent4 2 10 5 2" xfId="2628"/>
    <cellStyle name="40% - Accent4 2 10 5 2 2" xfId="4650"/>
    <cellStyle name="40% - Accent4 2 10 5 2 2 2" xfId="10037"/>
    <cellStyle name="40% - Accent4 2 10 5 2 2 2 2" xfId="29595"/>
    <cellStyle name="40% - Accent4 2 10 5 2 2 2 3" xfId="47409"/>
    <cellStyle name="40% - Accent4 2 10 5 2 2 3" xfId="16156"/>
    <cellStyle name="40% - Accent4 2 10 5 2 2 3 2" xfId="35547"/>
    <cellStyle name="40% - Accent4 2 10 5 2 2 4" xfId="24364"/>
    <cellStyle name="40% - Accent4 2 10 5 2 2 5" xfId="42194"/>
    <cellStyle name="40% - Accent4 2 10 5 2 3" xfId="8423"/>
    <cellStyle name="40% - Accent4 2 10 5 2 3 2" xfId="27983"/>
    <cellStyle name="40% - Accent4 2 10 5 2 3 3" xfId="45802"/>
    <cellStyle name="40% - Accent4 2 10 5 2 4" xfId="14504"/>
    <cellStyle name="40% - Accent4 2 10 5 2 4 2" xfId="33932"/>
    <cellStyle name="40% - Accent4 2 10 5 2 5" xfId="19779"/>
    <cellStyle name="40% - Accent4 2 10 5 2 5 2" xfId="39103"/>
    <cellStyle name="40% - Accent4 2 10 5 2 6" xfId="22749"/>
    <cellStyle name="40% - Accent4 2 10 5 2 7" xfId="21263"/>
    <cellStyle name="40% - Accent4 2 10 5 2 8" xfId="40587"/>
    <cellStyle name="40% - Accent4 2 10 5 3" xfId="3920"/>
    <cellStyle name="40% - Accent4 2 10 5 3 2" xfId="9307"/>
    <cellStyle name="40% - Accent4 2 10 5 3 2 2" xfId="28865"/>
    <cellStyle name="40% - Accent4 2 10 5 3 2 3" xfId="46681"/>
    <cellStyle name="40% - Accent4 2 10 5 3 3" xfId="15426"/>
    <cellStyle name="40% - Accent4 2 10 5 3 3 2" xfId="34819"/>
    <cellStyle name="40% - Accent4 2 10 5 3 4" xfId="23636"/>
    <cellStyle name="40% - Accent4 2 10 5 3 5" xfId="41466"/>
    <cellStyle name="40% - Accent4 2 10 5 4" xfId="5466"/>
    <cellStyle name="40% - Accent4 2 10 5 4 2" xfId="10827"/>
    <cellStyle name="40% - Accent4 2 10 5 4 2 2" xfId="30385"/>
    <cellStyle name="40% - Accent4 2 10 5 4 2 3" xfId="48171"/>
    <cellStyle name="40% - Accent4 2 10 5 4 3" xfId="16950"/>
    <cellStyle name="40% - Accent4 2 10 5 4 3 2" xfId="36309"/>
    <cellStyle name="40% - Accent4 2 10 5 4 4" xfId="25126"/>
    <cellStyle name="40% - Accent4 2 10 5 4 5" xfId="42956"/>
    <cellStyle name="40% - Accent4 2 10 5 5" xfId="7677"/>
    <cellStyle name="40% - Accent4 2 10 5 5 2" xfId="27237"/>
    <cellStyle name="40% - Accent4 2 10 5 5 3" xfId="45060"/>
    <cellStyle name="40% - Accent4 2 10 5 6" xfId="13758"/>
    <cellStyle name="40% - Accent4 2 10 5 6 2" xfId="33190"/>
    <cellStyle name="40% - Accent4 2 10 5 7" xfId="19037"/>
    <cellStyle name="40% - Accent4 2 10 5 7 2" xfId="38361"/>
    <cellStyle name="40% - Accent4 2 10 5 8" xfId="22005"/>
    <cellStyle name="40% - Accent4 2 10 5 9" xfId="20521"/>
    <cellStyle name="40% - Accent4 2 10 6" xfId="2029"/>
    <cellStyle name="40% - Accent4 2 10 6 2" xfId="4065"/>
    <cellStyle name="40% - Accent4 2 10 6 2 2" xfId="9452"/>
    <cellStyle name="40% - Accent4 2 10 6 2 2 2" xfId="29010"/>
    <cellStyle name="40% - Accent4 2 10 6 2 2 3" xfId="46826"/>
    <cellStyle name="40% - Accent4 2 10 6 2 3" xfId="15571"/>
    <cellStyle name="40% - Accent4 2 10 6 2 3 2" xfId="34964"/>
    <cellStyle name="40% - Accent4 2 10 6 2 4" xfId="23781"/>
    <cellStyle name="40% - Accent4 2 10 6 2 5" xfId="41611"/>
    <cellStyle name="40% - Accent4 2 10 6 3" xfId="7824"/>
    <cellStyle name="40% - Accent4 2 10 6 3 2" xfId="27384"/>
    <cellStyle name="40% - Accent4 2 10 6 3 3" xfId="45205"/>
    <cellStyle name="40% - Accent4 2 10 6 4" xfId="13905"/>
    <cellStyle name="40% - Accent4 2 10 6 4 2" xfId="33335"/>
    <cellStyle name="40% - Accent4 2 10 6 5" xfId="19182"/>
    <cellStyle name="40% - Accent4 2 10 6 5 2" xfId="38506"/>
    <cellStyle name="40% - Accent4 2 10 6 6" xfId="22150"/>
    <cellStyle name="40% - Accent4 2 10 6 7" xfId="20666"/>
    <cellStyle name="40% - Accent4 2 10 6 8" xfId="39990"/>
    <cellStyle name="40% - Accent4 2 10 7" xfId="3014"/>
    <cellStyle name="40% - Accent4 2 10 7 2" xfId="8637"/>
    <cellStyle name="40% - Accent4 2 10 7 2 2" xfId="28197"/>
    <cellStyle name="40% - Accent4 2 10 7 2 3" xfId="46014"/>
    <cellStyle name="40% - Accent4 2 10 7 3" xfId="14728"/>
    <cellStyle name="40% - Accent4 2 10 7 3 2" xfId="34148"/>
    <cellStyle name="40% - Accent4 2 10 7 4" xfId="22965"/>
    <cellStyle name="40% - Accent4 2 10 7 5" xfId="40799"/>
    <cellStyle name="40% - Accent4 2 10 8" xfId="4823"/>
    <cellStyle name="40% - Accent4 2 10 8 2" xfId="10207"/>
    <cellStyle name="40% - Accent4 2 10 8 2 2" xfId="29765"/>
    <cellStyle name="40% - Accent4 2 10 8 2 3" xfId="47579"/>
    <cellStyle name="40% - Accent4 2 10 8 3" xfId="16329"/>
    <cellStyle name="40% - Accent4 2 10 8 3 2" xfId="35717"/>
    <cellStyle name="40% - Accent4 2 10 8 4" xfId="24534"/>
    <cellStyle name="40% - Accent4 2 10 8 5" xfId="42364"/>
    <cellStyle name="40% - Accent4 2 10 9" xfId="6152"/>
    <cellStyle name="40% - Accent4 2 10 9 2" xfId="11513"/>
    <cellStyle name="40% - Accent4 2 10 9 2 2" xfId="31071"/>
    <cellStyle name="40% - Accent4 2 10 9 2 3" xfId="48856"/>
    <cellStyle name="40% - Accent4 2 10 9 3" xfId="17636"/>
    <cellStyle name="40% - Accent4 2 10 9 3 2" xfId="36994"/>
    <cellStyle name="40% - Accent4 2 10 9 4" xfId="25811"/>
    <cellStyle name="40% - Accent4 2 10 9 5" xfId="43641"/>
    <cellStyle name="40% - Accent4 2 11" xfId="1157"/>
    <cellStyle name="40% - Accent4 2 11 10" xfId="6586"/>
    <cellStyle name="40% - Accent4 2 11 10 2" xfId="11947"/>
    <cellStyle name="40% - Accent4 2 11 10 2 2" xfId="31505"/>
    <cellStyle name="40% - Accent4 2 11 10 2 3" xfId="49290"/>
    <cellStyle name="40% - Accent4 2 11 10 3" xfId="18070"/>
    <cellStyle name="40% - Accent4 2 11 10 3 2" xfId="37428"/>
    <cellStyle name="40% - Accent4 2 11 10 4" xfId="26245"/>
    <cellStyle name="40% - Accent4 2 11 10 5" xfId="44075"/>
    <cellStyle name="40% - Accent4 2 11 11" xfId="7108"/>
    <cellStyle name="40% - Accent4 2 11 11 2" xfId="26668"/>
    <cellStyle name="40% - Accent4 2 11 11 3" xfId="44493"/>
    <cellStyle name="40% - Accent4 2 11 12" xfId="12315"/>
    <cellStyle name="40% - Accent4 2 11 12 2" xfId="31873"/>
    <cellStyle name="40% - Accent4 2 11 12 3" xfId="49658"/>
    <cellStyle name="40% - Accent4 2 11 13" xfId="12668"/>
    <cellStyle name="40% - Accent4 2 11 13 2" xfId="32225"/>
    <cellStyle name="40% - Accent4 2 11 13 3" xfId="49968"/>
    <cellStyle name="40% - Accent4 2 11 14" xfId="13119"/>
    <cellStyle name="40% - Accent4 2 11 14 2" xfId="32621"/>
    <cellStyle name="40% - Accent4 2 11 15" xfId="18436"/>
    <cellStyle name="40% - Accent4 2 11 15 2" xfId="37794"/>
    <cellStyle name="40% - Accent4 2 11 16" xfId="21438"/>
    <cellStyle name="40% - Accent4 2 11 17" xfId="19954"/>
    <cellStyle name="40% - Accent4 2 11 18" xfId="39278"/>
    <cellStyle name="40% - Accent4 2 11 2" xfId="1261"/>
    <cellStyle name="40% - Accent4 2 11 2 10" xfId="7166"/>
    <cellStyle name="40% - Accent4 2 11 2 10 2" xfId="26726"/>
    <cellStyle name="40% - Accent4 2 11 2 10 3" xfId="44551"/>
    <cellStyle name="40% - Accent4 2 11 2 11" xfId="12374"/>
    <cellStyle name="40% - Accent4 2 11 2 11 2" xfId="31932"/>
    <cellStyle name="40% - Accent4 2 11 2 11 3" xfId="49716"/>
    <cellStyle name="40% - Accent4 2 11 2 12" xfId="12729"/>
    <cellStyle name="40% - Accent4 2 11 2 12 2" xfId="32285"/>
    <cellStyle name="40% - Accent4 2 11 2 12 3" xfId="50026"/>
    <cellStyle name="40% - Accent4 2 11 2 13" xfId="13182"/>
    <cellStyle name="40% - Accent4 2 11 2 13 2" xfId="32681"/>
    <cellStyle name="40% - Accent4 2 11 2 14" xfId="18494"/>
    <cellStyle name="40% - Accent4 2 11 2 14 2" xfId="37852"/>
    <cellStyle name="40% - Accent4 2 11 2 15" xfId="21496"/>
    <cellStyle name="40% - Accent4 2 11 2 16" xfId="20012"/>
    <cellStyle name="40% - Accent4 2 11 2 17" xfId="39336"/>
    <cellStyle name="40% - Accent4 2 11 2 2" xfId="1516"/>
    <cellStyle name="40% - Accent4 2 11 2 2 10" xfId="12887"/>
    <cellStyle name="40% - Accent4 2 11 2 2 10 2" xfId="32443"/>
    <cellStyle name="40% - Accent4 2 11 2 2 10 3" xfId="50182"/>
    <cellStyle name="40% - Accent4 2 11 2 2 11" xfId="13393"/>
    <cellStyle name="40% - Accent4 2 11 2 2 11 2" xfId="32826"/>
    <cellStyle name="40% - Accent4 2 11 2 2 12" xfId="18673"/>
    <cellStyle name="40% - Accent4 2 11 2 2 12 2" xfId="37997"/>
    <cellStyle name="40% - Accent4 2 11 2 2 13" xfId="21641"/>
    <cellStyle name="40% - Accent4 2 11 2 2 14" xfId="20157"/>
    <cellStyle name="40% - Accent4 2 11 2 2 15" xfId="39481"/>
    <cellStyle name="40% - Accent4 2 11 2 2 2" xfId="1809"/>
    <cellStyle name="40% - Accent4 2 11 2 2 2 10" xfId="39772"/>
    <cellStyle name="40% - Accent4 2 11 2 2 2 2" xfId="2555"/>
    <cellStyle name="40% - Accent4 2 11 2 2 2 2 2" xfId="4578"/>
    <cellStyle name="40% - Accent4 2 11 2 2 2 2 2 2" xfId="9965"/>
    <cellStyle name="40% - Accent4 2 11 2 2 2 2 2 2 2" xfId="29523"/>
    <cellStyle name="40% - Accent4 2 11 2 2 2 2 2 2 3" xfId="47337"/>
    <cellStyle name="40% - Accent4 2 11 2 2 2 2 2 3" xfId="16084"/>
    <cellStyle name="40% - Accent4 2 11 2 2 2 2 2 3 2" xfId="35475"/>
    <cellStyle name="40% - Accent4 2 11 2 2 2 2 2 4" xfId="24292"/>
    <cellStyle name="40% - Accent4 2 11 2 2 2 2 2 5" xfId="42122"/>
    <cellStyle name="40% - Accent4 2 11 2 2 2 2 3" xfId="8350"/>
    <cellStyle name="40% - Accent4 2 11 2 2 2 2 3 2" xfId="27910"/>
    <cellStyle name="40% - Accent4 2 11 2 2 2 2 3 3" xfId="45729"/>
    <cellStyle name="40% - Accent4 2 11 2 2 2 2 4" xfId="14431"/>
    <cellStyle name="40% - Accent4 2 11 2 2 2 2 4 2" xfId="33859"/>
    <cellStyle name="40% - Accent4 2 11 2 2 2 2 5" xfId="19706"/>
    <cellStyle name="40% - Accent4 2 11 2 2 2 2 5 2" xfId="39030"/>
    <cellStyle name="40% - Accent4 2 11 2 2 2 2 6" xfId="22676"/>
    <cellStyle name="40% - Accent4 2 11 2 2 2 2 7" xfId="21190"/>
    <cellStyle name="40% - Accent4 2 11 2 2 2 2 8" xfId="40514"/>
    <cellStyle name="40% - Accent4 2 11 2 2 2 3" xfId="3848"/>
    <cellStyle name="40% - Accent4 2 11 2 2 2 3 2" xfId="9235"/>
    <cellStyle name="40% - Accent4 2 11 2 2 2 3 2 2" xfId="28793"/>
    <cellStyle name="40% - Accent4 2 11 2 2 2 3 2 3" xfId="46609"/>
    <cellStyle name="40% - Accent4 2 11 2 2 2 3 3" xfId="15354"/>
    <cellStyle name="40% - Accent4 2 11 2 2 2 3 3 2" xfId="34747"/>
    <cellStyle name="40% - Accent4 2 11 2 2 2 3 4" xfId="23564"/>
    <cellStyle name="40% - Accent4 2 11 2 2 2 3 5" xfId="41394"/>
    <cellStyle name="40% - Accent4 2 11 2 2 2 4" xfId="5956"/>
    <cellStyle name="40% - Accent4 2 11 2 2 2 4 2" xfId="11317"/>
    <cellStyle name="40% - Accent4 2 11 2 2 2 4 2 2" xfId="30875"/>
    <cellStyle name="40% - Accent4 2 11 2 2 2 4 2 3" xfId="48661"/>
    <cellStyle name="40% - Accent4 2 11 2 2 2 4 3" xfId="17440"/>
    <cellStyle name="40% - Accent4 2 11 2 2 2 4 3 2" xfId="36799"/>
    <cellStyle name="40% - Accent4 2 11 2 2 2 4 4" xfId="25616"/>
    <cellStyle name="40% - Accent4 2 11 2 2 2 4 5" xfId="43446"/>
    <cellStyle name="40% - Accent4 2 11 2 2 2 5" xfId="7604"/>
    <cellStyle name="40% - Accent4 2 11 2 2 2 5 2" xfId="27164"/>
    <cellStyle name="40% - Accent4 2 11 2 2 2 5 3" xfId="44987"/>
    <cellStyle name="40% - Accent4 2 11 2 2 2 6" xfId="13685"/>
    <cellStyle name="40% - Accent4 2 11 2 2 2 6 2" xfId="33117"/>
    <cellStyle name="40% - Accent4 2 11 2 2 2 7" xfId="18964"/>
    <cellStyle name="40% - Accent4 2 11 2 2 2 7 2" xfId="38288"/>
    <cellStyle name="40% - Accent4 2 11 2 2 2 8" xfId="21932"/>
    <cellStyle name="40% - Accent4 2 11 2 2 2 9" xfId="20448"/>
    <cellStyle name="40% - Accent4 2 11 2 2 3" xfId="2263"/>
    <cellStyle name="40% - Accent4 2 11 2 2 3 2" xfId="4299"/>
    <cellStyle name="40% - Accent4 2 11 2 2 3 2 2" xfId="9686"/>
    <cellStyle name="40% - Accent4 2 11 2 2 3 2 2 2" xfId="29244"/>
    <cellStyle name="40% - Accent4 2 11 2 2 3 2 2 3" xfId="47059"/>
    <cellStyle name="40% - Accent4 2 11 2 2 3 2 3" xfId="15805"/>
    <cellStyle name="40% - Accent4 2 11 2 2 3 2 3 2" xfId="35197"/>
    <cellStyle name="40% - Accent4 2 11 2 2 3 2 4" xfId="24014"/>
    <cellStyle name="40% - Accent4 2 11 2 2 3 2 5" xfId="41844"/>
    <cellStyle name="40% - Accent4 2 11 2 2 3 3" xfId="8058"/>
    <cellStyle name="40% - Accent4 2 11 2 2 3 3 2" xfId="27618"/>
    <cellStyle name="40% - Accent4 2 11 2 2 3 3 3" xfId="45438"/>
    <cellStyle name="40% - Accent4 2 11 2 2 3 4" xfId="14139"/>
    <cellStyle name="40% - Accent4 2 11 2 2 3 4 2" xfId="33568"/>
    <cellStyle name="40% - Accent4 2 11 2 2 3 5" xfId="19415"/>
    <cellStyle name="40% - Accent4 2 11 2 2 3 5 2" xfId="38739"/>
    <cellStyle name="40% - Accent4 2 11 2 2 3 6" xfId="22384"/>
    <cellStyle name="40% - Accent4 2 11 2 2 3 7" xfId="20899"/>
    <cellStyle name="40% - Accent4 2 11 2 2 3 8" xfId="40223"/>
    <cellStyle name="40% - Accent4 2 11 2 2 4" xfId="3436"/>
    <cellStyle name="40% - Accent4 2 11 2 2 4 2" xfId="8928"/>
    <cellStyle name="40% - Accent4 2 11 2 2 4 2 2" xfId="28488"/>
    <cellStyle name="40% - Accent4 2 11 2 2 4 2 3" xfId="46305"/>
    <cellStyle name="40% - Accent4 2 11 2 2 4 3" xfId="15030"/>
    <cellStyle name="40% - Accent4 2 11 2 2 4 3 2" xfId="34443"/>
    <cellStyle name="40% - Accent4 2 11 2 2 4 4" xfId="23260"/>
    <cellStyle name="40% - Accent4 2 11 2 2 4 5" xfId="41090"/>
    <cellStyle name="40% - Accent4 2 11 2 2 5" xfId="5347"/>
    <cellStyle name="40% - Accent4 2 11 2 2 5 2" xfId="10713"/>
    <cellStyle name="40% - Accent4 2 11 2 2 5 2 2" xfId="30271"/>
    <cellStyle name="40% - Accent4 2 11 2 2 5 2 3" xfId="48070"/>
    <cellStyle name="40% - Accent4 2 11 2 2 5 3" xfId="16836"/>
    <cellStyle name="40% - Accent4 2 11 2 2 5 3 2" xfId="36208"/>
    <cellStyle name="40% - Accent4 2 11 2 2 5 4" xfId="25025"/>
    <cellStyle name="40% - Accent4 2 11 2 2 5 5" xfId="42855"/>
    <cellStyle name="40% - Accent4 2 11 2 2 6" xfId="6443"/>
    <cellStyle name="40% - Accent4 2 11 2 2 6 2" xfId="11804"/>
    <cellStyle name="40% - Accent4 2 11 2 2 6 2 2" xfId="31362"/>
    <cellStyle name="40% - Accent4 2 11 2 2 6 2 3" xfId="49147"/>
    <cellStyle name="40% - Accent4 2 11 2 2 6 3" xfId="17927"/>
    <cellStyle name="40% - Accent4 2 11 2 2 6 3 2" xfId="37285"/>
    <cellStyle name="40% - Accent4 2 11 2 2 6 4" xfId="26102"/>
    <cellStyle name="40% - Accent4 2 11 2 2 6 5" xfId="43932"/>
    <cellStyle name="40% - Accent4 2 11 2 2 7" xfId="6847"/>
    <cellStyle name="40% - Accent4 2 11 2 2 7 2" xfId="12208"/>
    <cellStyle name="40% - Accent4 2 11 2 2 7 2 2" xfId="31766"/>
    <cellStyle name="40% - Accent4 2 11 2 2 7 2 3" xfId="49551"/>
    <cellStyle name="40% - Accent4 2 11 2 2 7 3" xfId="18331"/>
    <cellStyle name="40% - Accent4 2 11 2 2 7 3 2" xfId="37689"/>
    <cellStyle name="40% - Accent4 2 11 2 2 7 4" xfId="26506"/>
    <cellStyle name="40% - Accent4 2 11 2 2 7 5" xfId="44336"/>
    <cellStyle name="40% - Accent4 2 11 2 2 8" xfId="7312"/>
    <cellStyle name="40% - Accent4 2 11 2 2 8 2" xfId="26872"/>
    <cellStyle name="40% - Accent4 2 11 2 2 8 3" xfId="44696"/>
    <cellStyle name="40% - Accent4 2 11 2 2 9" xfId="12531"/>
    <cellStyle name="40% - Accent4 2 11 2 2 9 2" xfId="32088"/>
    <cellStyle name="40% - Accent4 2 11 2 2 9 3" xfId="49872"/>
    <cellStyle name="40% - Accent4 2 11 2 3" xfId="1663"/>
    <cellStyle name="40% - Accent4 2 11 2 3 10" xfId="39627"/>
    <cellStyle name="40% - Accent4 2 11 2 3 2" xfId="2409"/>
    <cellStyle name="40% - Accent4 2 11 2 3 2 2" xfId="4432"/>
    <cellStyle name="40% - Accent4 2 11 2 3 2 2 2" xfId="9819"/>
    <cellStyle name="40% - Accent4 2 11 2 3 2 2 2 2" xfId="29377"/>
    <cellStyle name="40% - Accent4 2 11 2 3 2 2 2 3" xfId="47192"/>
    <cellStyle name="40% - Accent4 2 11 2 3 2 2 3" xfId="15938"/>
    <cellStyle name="40% - Accent4 2 11 2 3 2 2 3 2" xfId="35330"/>
    <cellStyle name="40% - Accent4 2 11 2 3 2 2 4" xfId="24147"/>
    <cellStyle name="40% - Accent4 2 11 2 3 2 2 5" xfId="41977"/>
    <cellStyle name="40% - Accent4 2 11 2 3 2 3" xfId="5744"/>
    <cellStyle name="40% - Accent4 2 11 2 3 2 3 2" xfId="11105"/>
    <cellStyle name="40% - Accent4 2 11 2 3 2 3 2 2" xfId="30663"/>
    <cellStyle name="40% - Accent4 2 11 2 3 2 3 2 3" xfId="48449"/>
    <cellStyle name="40% - Accent4 2 11 2 3 2 3 3" xfId="17228"/>
    <cellStyle name="40% - Accent4 2 11 2 3 2 3 3 2" xfId="36587"/>
    <cellStyle name="40% - Accent4 2 11 2 3 2 3 4" xfId="25404"/>
    <cellStyle name="40% - Accent4 2 11 2 3 2 3 5" xfId="43234"/>
    <cellStyle name="40% - Accent4 2 11 2 3 2 4" xfId="8204"/>
    <cellStyle name="40% - Accent4 2 11 2 3 2 4 2" xfId="27764"/>
    <cellStyle name="40% - Accent4 2 11 2 3 2 4 3" xfId="45584"/>
    <cellStyle name="40% - Accent4 2 11 2 3 2 5" xfId="14285"/>
    <cellStyle name="40% - Accent4 2 11 2 3 2 5 2" xfId="33714"/>
    <cellStyle name="40% - Accent4 2 11 2 3 2 6" xfId="19561"/>
    <cellStyle name="40% - Accent4 2 11 2 3 2 6 2" xfId="38885"/>
    <cellStyle name="40% - Accent4 2 11 2 3 2 7" xfId="22530"/>
    <cellStyle name="40% - Accent4 2 11 2 3 2 8" xfId="21045"/>
    <cellStyle name="40% - Accent4 2 11 2 3 2 9" xfId="40369"/>
    <cellStyle name="40% - Accent4 2 11 2 3 3" xfId="3705"/>
    <cellStyle name="40% - Accent4 2 11 2 3 3 2" xfId="9092"/>
    <cellStyle name="40% - Accent4 2 11 2 3 3 2 2" xfId="28650"/>
    <cellStyle name="40% - Accent4 2 11 2 3 3 2 3" xfId="46466"/>
    <cellStyle name="40% - Accent4 2 11 2 3 3 3" xfId="15211"/>
    <cellStyle name="40% - Accent4 2 11 2 3 3 3 2" xfId="34604"/>
    <cellStyle name="40% - Accent4 2 11 2 3 3 4" xfId="23421"/>
    <cellStyle name="40% - Accent4 2 11 2 3 3 5" xfId="41251"/>
    <cellStyle name="40% - Accent4 2 11 2 3 4" xfId="5120"/>
    <cellStyle name="40% - Accent4 2 11 2 3 4 2" xfId="10487"/>
    <cellStyle name="40% - Accent4 2 11 2 3 4 2 2" xfId="30045"/>
    <cellStyle name="40% - Accent4 2 11 2 3 4 2 3" xfId="47858"/>
    <cellStyle name="40% - Accent4 2 11 2 3 4 3" xfId="16610"/>
    <cellStyle name="40% - Accent4 2 11 2 3 4 3 2" xfId="35996"/>
    <cellStyle name="40% - Accent4 2 11 2 3 4 4" xfId="24813"/>
    <cellStyle name="40% - Accent4 2 11 2 3 4 5" xfId="42643"/>
    <cellStyle name="40% - Accent4 2 11 2 3 5" xfId="7458"/>
    <cellStyle name="40% - Accent4 2 11 2 3 5 2" xfId="27018"/>
    <cellStyle name="40% - Accent4 2 11 2 3 5 3" xfId="44842"/>
    <cellStyle name="40% - Accent4 2 11 2 3 6" xfId="13539"/>
    <cellStyle name="40% - Accent4 2 11 2 3 6 2" xfId="32972"/>
    <cellStyle name="40% - Accent4 2 11 2 3 7" xfId="18819"/>
    <cellStyle name="40% - Accent4 2 11 2 3 7 2" xfId="38143"/>
    <cellStyle name="40% - Accent4 2 11 2 3 8" xfId="21787"/>
    <cellStyle name="40% - Accent4 2 11 2 3 9" xfId="20303"/>
    <cellStyle name="40% - Accent4 2 11 2 4" xfId="1971"/>
    <cellStyle name="40% - Accent4 2 11 2 4 10" xfId="39933"/>
    <cellStyle name="40% - Accent4 2 11 2 4 2" xfId="2716"/>
    <cellStyle name="40% - Accent4 2 11 2 4 2 2" xfId="4738"/>
    <cellStyle name="40% - Accent4 2 11 2 4 2 2 2" xfId="10125"/>
    <cellStyle name="40% - Accent4 2 11 2 4 2 2 2 2" xfId="29683"/>
    <cellStyle name="40% - Accent4 2 11 2 4 2 2 2 3" xfId="47497"/>
    <cellStyle name="40% - Accent4 2 11 2 4 2 2 3" xfId="16244"/>
    <cellStyle name="40% - Accent4 2 11 2 4 2 2 3 2" xfId="35635"/>
    <cellStyle name="40% - Accent4 2 11 2 4 2 2 4" xfId="24452"/>
    <cellStyle name="40% - Accent4 2 11 2 4 2 2 5" xfId="42282"/>
    <cellStyle name="40% - Accent4 2 11 2 4 2 3" xfId="8511"/>
    <cellStyle name="40% - Accent4 2 11 2 4 2 3 2" xfId="28071"/>
    <cellStyle name="40% - Accent4 2 11 2 4 2 3 3" xfId="45890"/>
    <cellStyle name="40% - Accent4 2 11 2 4 2 4" xfId="14592"/>
    <cellStyle name="40% - Accent4 2 11 2 4 2 4 2" xfId="34020"/>
    <cellStyle name="40% - Accent4 2 11 2 4 2 5" xfId="19867"/>
    <cellStyle name="40% - Accent4 2 11 2 4 2 5 2" xfId="39191"/>
    <cellStyle name="40% - Accent4 2 11 2 4 2 6" xfId="22837"/>
    <cellStyle name="40% - Accent4 2 11 2 4 2 7" xfId="21351"/>
    <cellStyle name="40% - Accent4 2 11 2 4 2 8" xfId="40675"/>
    <cellStyle name="40% - Accent4 2 11 2 4 3" xfId="4008"/>
    <cellStyle name="40% - Accent4 2 11 2 4 3 2" xfId="9395"/>
    <cellStyle name="40% - Accent4 2 11 2 4 3 2 2" xfId="28953"/>
    <cellStyle name="40% - Accent4 2 11 2 4 3 2 3" xfId="46769"/>
    <cellStyle name="40% - Accent4 2 11 2 4 3 3" xfId="15514"/>
    <cellStyle name="40% - Accent4 2 11 2 4 3 3 2" xfId="34907"/>
    <cellStyle name="40% - Accent4 2 11 2 4 3 4" xfId="23724"/>
    <cellStyle name="40% - Accent4 2 11 2 4 3 5" xfId="41554"/>
    <cellStyle name="40% - Accent4 2 11 2 4 4" xfId="5554"/>
    <cellStyle name="40% - Accent4 2 11 2 4 4 2" xfId="10915"/>
    <cellStyle name="40% - Accent4 2 11 2 4 4 2 2" xfId="30473"/>
    <cellStyle name="40% - Accent4 2 11 2 4 4 2 3" xfId="48259"/>
    <cellStyle name="40% - Accent4 2 11 2 4 4 3" xfId="17038"/>
    <cellStyle name="40% - Accent4 2 11 2 4 4 3 2" xfId="36397"/>
    <cellStyle name="40% - Accent4 2 11 2 4 4 4" xfId="25214"/>
    <cellStyle name="40% - Accent4 2 11 2 4 4 5" xfId="43044"/>
    <cellStyle name="40% - Accent4 2 11 2 4 5" xfId="7766"/>
    <cellStyle name="40% - Accent4 2 11 2 4 5 2" xfId="27326"/>
    <cellStyle name="40% - Accent4 2 11 2 4 5 3" xfId="45148"/>
    <cellStyle name="40% - Accent4 2 11 2 4 6" xfId="13847"/>
    <cellStyle name="40% - Accent4 2 11 2 4 6 2" xfId="33278"/>
    <cellStyle name="40% - Accent4 2 11 2 4 7" xfId="19125"/>
    <cellStyle name="40% - Accent4 2 11 2 4 7 2" xfId="38449"/>
    <cellStyle name="40% - Accent4 2 11 2 4 8" xfId="22093"/>
    <cellStyle name="40% - Accent4 2 11 2 4 9" xfId="20609"/>
    <cellStyle name="40% - Accent4 2 11 2 5" xfId="2117"/>
    <cellStyle name="40% - Accent4 2 11 2 5 2" xfId="4153"/>
    <cellStyle name="40% - Accent4 2 11 2 5 2 2" xfId="9540"/>
    <cellStyle name="40% - Accent4 2 11 2 5 2 2 2" xfId="29098"/>
    <cellStyle name="40% - Accent4 2 11 2 5 2 2 3" xfId="46914"/>
    <cellStyle name="40% - Accent4 2 11 2 5 2 3" xfId="15659"/>
    <cellStyle name="40% - Accent4 2 11 2 5 2 3 2" xfId="35052"/>
    <cellStyle name="40% - Accent4 2 11 2 5 2 4" xfId="23869"/>
    <cellStyle name="40% - Accent4 2 11 2 5 2 5" xfId="41699"/>
    <cellStyle name="40% - Accent4 2 11 2 5 3" xfId="7912"/>
    <cellStyle name="40% - Accent4 2 11 2 5 3 2" xfId="27472"/>
    <cellStyle name="40% - Accent4 2 11 2 5 3 3" xfId="45293"/>
    <cellStyle name="40% - Accent4 2 11 2 5 4" xfId="13993"/>
    <cellStyle name="40% - Accent4 2 11 2 5 4 2" xfId="33423"/>
    <cellStyle name="40% - Accent4 2 11 2 5 5" xfId="19270"/>
    <cellStyle name="40% - Accent4 2 11 2 5 5 2" xfId="38594"/>
    <cellStyle name="40% - Accent4 2 11 2 5 6" xfId="22238"/>
    <cellStyle name="40% - Accent4 2 11 2 5 7" xfId="20754"/>
    <cellStyle name="40% - Accent4 2 11 2 5 8" xfId="40078"/>
    <cellStyle name="40% - Accent4 2 11 2 6" xfId="3145"/>
    <cellStyle name="40% - Accent4 2 11 2 6 2" xfId="8725"/>
    <cellStyle name="40% - Accent4 2 11 2 6 2 2" xfId="28285"/>
    <cellStyle name="40% - Accent4 2 11 2 6 2 3" xfId="46102"/>
    <cellStyle name="40% - Accent4 2 11 2 6 3" xfId="14816"/>
    <cellStyle name="40% - Accent4 2 11 2 6 3 2" xfId="34236"/>
    <cellStyle name="40% - Accent4 2 11 2 6 4" xfId="23053"/>
    <cellStyle name="40% - Accent4 2 11 2 6 5" xfId="40887"/>
    <cellStyle name="40% - Accent4 2 11 2 7" xfId="4913"/>
    <cellStyle name="40% - Accent4 2 11 2 7 2" xfId="10297"/>
    <cellStyle name="40% - Accent4 2 11 2 7 2 2" xfId="29855"/>
    <cellStyle name="40% - Accent4 2 11 2 7 2 3" xfId="47668"/>
    <cellStyle name="40% - Accent4 2 11 2 7 3" xfId="16419"/>
    <cellStyle name="40% - Accent4 2 11 2 7 3 2" xfId="35806"/>
    <cellStyle name="40% - Accent4 2 11 2 7 4" xfId="24623"/>
    <cellStyle name="40% - Accent4 2 11 2 7 5" xfId="42453"/>
    <cellStyle name="40% - Accent4 2 11 2 8" xfId="6240"/>
    <cellStyle name="40% - Accent4 2 11 2 8 2" xfId="11601"/>
    <cellStyle name="40% - Accent4 2 11 2 8 2 2" xfId="31159"/>
    <cellStyle name="40% - Accent4 2 11 2 8 2 3" xfId="48944"/>
    <cellStyle name="40% - Accent4 2 11 2 8 3" xfId="17724"/>
    <cellStyle name="40% - Accent4 2 11 2 8 3 2" xfId="37082"/>
    <cellStyle name="40% - Accent4 2 11 2 8 4" xfId="25899"/>
    <cellStyle name="40% - Accent4 2 11 2 8 5" xfId="43729"/>
    <cellStyle name="40% - Accent4 2 11 2 9" xfId="6644"/>
    <cellStyle name="40% - Accent4 2 11 2 9 2" xfId="12005"/>
    <cellStyle name="40% - Accent4 2 11 2 9 2 2" xfId="31563"/>
    <cellStyle name="40% - Accent4 2 11 2 9 2 3" xfId="49348"/>
    <cellStyle name="40% - Accent4 2 11 2 9 3" xfId="18128"/>
    <cellStyle name="40% - Accent4 2 11 2 9 3 2" xfId="37486"/>
    <cellStyle name="40% - Accent4 2 11 2 9 4" xfId="26303"/>
    <cellStyle name="40% - Accent4 2 11 2 9 5" xfId="44133"/>
    <cellStyle name="40% - Accent4 2 11 3" xfId="1452"/>
    <cellStyle name="40% - Accent4 2 11 3 10" xfId="12829"/>
    <cellStyle name="40% - Accent4 2 11 3 10 2" xfId="32385"/>
    <cellStyle name="40% - Accent4 2 11 3 10 3" xfId="50124"/>
    <cellStyle name="40% - Accent4 2 11 3 11" xfId="13331"/>
    <cellStyle name="40% - Accent4 2 11 3 11 2" xfId="32768"/>
    <cellStyle name="40% - Accent4 2 11 3 12" xfId="18613"/>
    <cellStyle name="40% - Accent4 2 11 3 12 2" xfId="37939"/>
    <cellStyle name="40% - Accent4 2 11 3 13" xfId="21583"/>
    <cellStyle name="40% - Accent4 2 11 3 14" xfId="20099"/>
    <cellStyle name="40% - Accent4 2 11 3 15" xfId="39423"/>
    <cellStyle name="40% - Accent4 2 11 3 2" xfId="1750"/>
    <cellStyle name="40% - Accent4 2 11 3 2 10" xfId="39714"/>
    <cellStyle name="40% - Accent4 2 11 3 2 2" xfId="2496"/>
    <cellStyle name="40% - Accent4 2 11 3 2 2 2" xfId="4519"/>
    <cellStyle name="40% - Accent4 2 11 3 2 2 2 2" xfId="9906"/>
    <cellStyle name="40% - Accent4 2 11 3 2 2 2 2 2" xfId="29464"/>
    <cellStyle name="40% - Accent4 2 11 3 2 2 2 2 3" xfId="47279"/>
    <cellStyle name="40% - Accent4 2 11 3 2 2 2 3" xfId="16025"/>
    <cellStyle name="40% - Accent4 2 11 3 2 2 2 3 2" xfId="35417"/>
    <cellStyle name="40% - Accent4 2 11 3 2 2 2 4" xfId="24234"/>
    <cellStyle name="40% - Accent4 2 11 3 2 2 2 5" xfId="42064"/>
    <cellStyle name="40% - Accent4 2 11 3 2 2 3" xfId="8291"/>
    <cellStyle name="40% - Accent4 2 11 3 2 2 3 2" xfId="27851"/>
    <cellStyle name="40% - Accent4 2 11 3 2 2 3 3" xfId="45671"/>
    <cellStyle name="40% - Accent4 2 11 3 2 2 4" xfId="14372"/>
    <cellStyle name="40% - Accent4 2 11 3 2 2 4 2" xfId="33801"/>
    <cellStyle name="40% - Accent4 2 11 3 2 2 5" xfId="19648"/>
    <cellStyle name="40% - Accent4 2 11 3 2 2 5 2" xfId="38972"/>
    <cellStyle name="40% - Accent4 2 11 3 2 2 6" xfId="22617"/>
    <cellStyle name="40% - Accent4 2 11 3 2 2 7" xfId="21132"/>
    <cellStyle name="40% - Accent4 2 11 3 2 2 8" xfId="40456"/>
    <cellStyle name="40% - Accent4 2 11 3 2 3" xfId="3790"/>
    <cellStyle name="40% - Accent4 2 11 3 2 3 2" xfId="9177"/>
    <cellStyle name="40% - Accent4 2 11 3 2 3 2 2" xfId="28735"/>
    <cellStyle name="40% - Accent4 2 11 3 2 3 2 3" xfId="46551"/>
    <cellStyle name="40% - Accent4 2 11 3 2 3 3" xfId="15296"/>
    <cellStyle name="40% - Accent4 2 11 3 2 3 3 2" xfId="34689"/>
    <cellStyle name="40% - Accent4 2 11 3 2 3 4" xfId="23506"/>
    <cellStyle name="40% - Accent4 2 11 3 2 3 5" xfId="41336"/>
    <cellStyle name="40% - Accent4 2 11 3 2 4" xfId="5898"/>
    <cellStyle name="40% - Accent4 2 11 3 2 4 2" xfId="11259"/>
    <cellStyle name="40% - Accent4 2 11 3 2 4 2 2" xfId="30817"/>
    <cellStyle name="40% - Accent4 2 11 3 2 4 2 3" xfId="48603"/>
    <cellStyle name="40% - Accent4 2 11 3 2 4 3" xfId="17382"/>
    <cellStyle name="40% - Accent4 2 11 3 2 4 3 2" xfId="36741"/>
    <cellStyle name="40% - Accent4 2 11 3 2 4 4" xfId="25558"/>
    <cellStyle name="40% - Accent4 2 11 3 2 4 5" xfId="43388"/>
    <cellStyle name="40% - Accent4 2 11 3 2 5" xfId="7545"/>
    <cellStyle name="40% - Accent4 2 11 3 2 5 2" xfId="27105"/>
    <cellStyle name="40% - Accent4 2 11 3 2 5 3" xfId="44929"/>
    <cellStyle name="40% - Accent4 2 11 3 2 6" xfId="13626"/>
    <cellStyle name="40% - Accent4 2 11 3 2 6 2" xfId="33059"/>
    <cellStyle name="40% - Accent4 2 11 3 2 7" xfId="18906"/>
    <cellStyle name="40% - Accent4 2 11 3 2 7 2" xfId="38230"/>
    <cellStyle name="40% - Accent4 2 11 3 2 8" xfId="21874"/>
    <cellStyle name="40% - Accent4 2 11 3 2 9" xfId="20390"/>
    <cellStyle name="40% - Accent4 2 11 3 3" xfId="2204"/>
    <cellStyle name="40% - Accent4 2 11 3 3 2" xfId="4240"/>
    <cellStyle name="40% - Accent4 2 11 3 3 2 2" xfId="9627"/>
    <cellStyle name="40% - Accent4 2 11 3 3 2 2 2" xfId="29185"/>
    <cellStyle name="40% - Accent4 2 11 3 3 2 2 3" xfId="47001"/>
    <cellStyle name="40% - Accent4 2 11 3 3 2 3" xfId="15746"/>
    <cellStyle name="40% - Accent4 2 11 3 3 2 3 2" xfId="35139"/>
    <cellStyle name="40% - Accent4 2 11 3 3 2 4" xfId="23956"/>
    <cellStyle name="40% - Accent4 2 11 3 3 2 5" xfId="41786"/>
    <cellStyle name="40% - Accent4 2 11 3 3 3" xfId="7999"/>
    <cellStyle name="40% - Accent4 2 11 3 3 3 2" xfId="27559"/>
    <cellStyle name="40% - Accent4 2 11 3 3 3 3" xfId="45380"/>
    <cellStyle name="40% - Accent4 2 11 3 3 4" xfId="14080"/>
    <cellStyle name="40% - Accent4 2 11 3 3 4 2" xfId="33510"/>
    <cellStyle name="40% - Accent4 2 11 3 3 5" xfId="19357"/>
    <cellStyle name="40% - Accent4 2 11 3 3 5 2" xfId="38681"/>
    <cellStyle name="40% - Accent4 2 11 3 3 6" xfId="22325"/>
    <cellStyle name="40% - Accent4 2 11 3 3 7" xfId="20841"/>
    <cellStyle name="40% - Accent4 2 11 3 3 8" xfId="40165"/>
    <cellStyle name="40% - Accent4 2 11 3 4" xfId="3378"/>
    <cellStyle name="40% - Accent4 2 11 3 4 2" xfId="8870"/>
    <cellStyle name="40% - Accent4 2 11 3 4 2 2" xfId="28430"/>
    <cellStyle name="40% - Accent4 2 11 3 4 2 3" xfId="46247"/>
    <cellStyle name="40% - Accent4 2 11 3 4 3" xfId="14972"/>
    <cellStyle name="40% - Accent4 2 11 3 4 3 2" xfId="34385"/>
    <cellStyle name="40% - Accent4 2 11 3 4 4" xfId="23202"/>
    <cellStyle name="40% - Accent4 2 11 3 4 5" xfId="41032"/>
    <cellStyle name="40% - Accent4 2 11 3 5" xfId="5289"/>
    <cellStyle name="40% - Accent4 2 11 3 5 2" xfId="10655"/>
    <cellStyle name="40% - Accent4 2 11 3 5 2 2" xfId="30213"/>
    <cellStyle name="40% - Accent4 2 11 3 5 2 3" xfId="48012"/>
    <cellStyle name="40% - Accent4 2 11 3 5 3" xfId="16778"/>
    <cellStyle name="40% - Accent4 2 11 3 5 3 2" xfId="36150"/>
    <cellStyle name="40% - Accent4 2 11 3 5 4" xfId="24967"/>
    <cellStyle name="40% - Accent4 2 11 3 5 5" xfId="42797"/>
    <cellStyle name="40% - Accent4 2 11 3 6" xfId="6385"/>
    <cellStyle name="40% - Accent4 2 11 3 6 2" xfId="11746"/>
    <cellStyle name="40% - Accent4 2 11 3 6 2 2" xfId="31304"/>
    <cellStyle name="40% - Accent4 2 11 3 6 2 3" xfId="49089"/>
    <cellStyle name="40% - Accent4 2 11 3 6 3" xfId="17869"/>
    <cellStyle name="40% - Accent4 2 11 3 6 3 2" xfId="37227"/>
    <cellStyle name="40% - Accent4 2 11 3 6 4" xfId="26044"/>
    <cellStyle name="40% - Accent4 2 11 3 6 5" xfId="43874"/>
    <cellStyle name="40% - Accent4 2 11 3 7" xfId="6789"/>
    <cellStyle name="40% - Accent4 2 11 3 7 2" xfId="12150"/>
    <cellStyle name="40% - Accent4 2 11 3 7 2 2" xfId="31708"/>
    <cellStyle name="40% - Accent4 2 11 3 7 2 3" xfId="49493"/>
    <cellStyle name="40% - Accent4 2 11 3 7 3" xfId="18273"/>
    <cellStyle name="40% - Accent4 2 11 3 7 3 2" xfId="37631"/>
    <cellStyle name="40% - Accent4 2 11 3 7 4" xfId="26448"/>
    <cellStyle name="40% - Accent4 2 11 3 7 5" xfId="44278"/>
    <cellStyle name="40% - Accent4 2 11 3 8" xfId="7253"/>
    <cellStyle name="40% - Accent4 2 11 3 8 2" xfId="26813"/>
    <cellStyle name="40% - Accent4 2 11 3 8 3" xfId="44638"/>
    <cellStyle name="40% - Accent4 2 11 3 9" xfId="12473"/>
    <cellStyle name="40% - Accent4 2 11 3 9 2" xfId="32030"/>
    <cellStyle name="40% - Accent4 2 11 3 9 3" xfId="49814"/>
    <cellStyle name="40% - Accent4 2 11 4" xfId="1605"/>
    <cellStyle name="40% - Accent4 2 11 4 10" xfId="39569"/>
    <cellStyle name="40% - Accent4 2 11 4 2" xfId="2351"/>
    <cellStyle name="40% - Accent4 2 11 4 2 2" xfId="4374"/>
    <cellStyle name="40% - Accent4 2 11 4 2 2 2" xfId="9761"/>
    <cellStyle name="40% - Accent4 2 11 4 2 2 2 2" xfId="29319"/>
    <cellStyle name="40% - Accent4 2 11 4 2 2 2 3" xfId="47134"/>
    <cellStyle name="40% - Accent4 2 11 4 2 2 3" xfId="15880"/>
    <cellStyle name="40% - Accent4 2 11 4 2 2 3 2" xfId="35272"/>
    <cellStyle name="40% - Accent4 2 11 4 2 2 4" xfId="24089"/>
    <cellStyle name="40% - Accent4 2 11 4 2 2 5" xfId="41919"/>
    <cellStyle name="40% - Accent4 2 11 4 2 3" xfId="5686"/>
    <cellStyle name="40% - Accent4 2 11 4 2 3 2" xfId="11047"/>
    <cellStyle name="40% - Accent4 2 11 4 2 3 2 2" xfId="30605"/>
    <cellStyle name="40% - Accent4 2 11 4 2 3 2 3" xfId="48391"/>
    <cellStyle name="40% - Accent4 2 11 4 2 3 3" xfId="17170"/>
    <cellStyle name="40% - Accent4 2 11 4 2 3 3 2" xfId="36529"/>
    <cellStyle name="40% - Accent4 2 11 4 2 3 4" xfId="25346"/>
    <cellStyle name="40% - Accent4 2 11 4 2 3 5" xfId="43176"/>
    <cellStyle name="40% - Accent4 2 11 4 2 4" xfId="8146"/>
    <cellStyle name="40% - Accent4 2 11 4 2 4 2" xfId="27706"/>
    <cellStyle name="40% - Accent4 2 11 4 2 4 3" xfId="45526"/>
    <cellStyle name="40% - Accent4 2 11 4 2 5" xfId="14227"/>
    <cellStyle name="40% - Accent4 2 11 4 2 5 2" xfId="33656"/>
    <cellStyle name="40% - Accent4 2 11 4 2 6" xfId="19503"/>
    <cellStyle name="40% - Accent4 2 11 4 2 6 2" xfId="38827"/>
    <cellStyle name="40% - Accent4 2 11 4 2 7" xfId="22472"/>
    <cellStyle name="40% - Accent4 2 11 4 2 8" xfId="20987"/>
    <cellStyle name="40% - Accent4 2 11 4 2 9" xfId="40311"/>
    <cellStyle name="40% - Accent4 2 11 4 3" xfId="3647"/>
    <cellStyle name="40% - Accent4 2 11 4 3 2" xfId="9034"/>
    <cellStyle name="40% - Accent4 2 11 4 3 2 2" xfId="28592"/>
    <cellStyle name="40% - Accent4 2 11 4 3 2 3" xfId="46408"/>
    <cellStyle name="40% - Accent4 2 11 4 3 3" xfId="15153"/>
    <cellStyle name="40% - Accent4 2 11 4 3 3 2" xfId="34546"/>
    <cellStyle name="40% - Accent4 2 11 4 3 4" xfId="23363"/>
    <cellStyle name="40% - Accent4 2 11 4 3 5" xfId="41193"/>
    <cellStyle name="40% - Accent4 2 11 4 4" xfId="5062"/>
    <cellStyle name="40% - Accent4 2 11 4 4 2" xfId="10429"/>
    <cellStyle name="40% - Accent4 2 11 4 4 2 2" xfId="29987"/>
    <cellStyle name="40% - Accent4 2 11 4 4 2 3" xfId="47800"/>
    <cellStyle name="40% - Accent4 2 11 4 4 3" xfId="16552"/>
    <cellStyle name="40% - Accent4 2 11 4 4 3 2" xfId="35938"/>
    <cellStyle name="40% - Accent4 2 11 4 4 4" xfId="24755"/>
    <cellStyle name="40% - Accent4 2 11 4 4 5" xfId="42585"/>
    <cellStyle name="40% - Accent4 2 11 4 5" xfId="7400"/>
    <cellStyle name="40% - Accent4 2 11 4 5 2" xfId="26960"/>
    <cellStyle name="40% - Accent4 2 11 4 5 3" xfId="44784"/>
    <cellStyle name="40% - Accent4 2 11 4 6" xfId="13481"/>
    <cellStyle name="40% - Accent4 2 11 4 6 2" xfId="32914"/>
    <cellStyle name="40% - Accent4 2 11 4 7" xfId="18761"/>
    <cellStyle name="40% - Accent4 2 11 4 7 2" xfId="38085"/>
    <cellStyle name="40% - Accent4 2 11 4 8" xfId="21729"/>
    <cellStyle name="40% - Accent4 2 11 4 9" xfId="20245"/>
    <cellStyle name="40% - Accent4 2 11 5" xfId="1912"/>
    <cellStyle name="40% - Accent4 2 11 5 10" xfId="39875"/>
    <cellStyle name="40% - Accent4 2 11 5 2" xfId="2658"/>
    <cellStyle name="40% - Accent4 2 11 5 2 2" xfId="4680"/>
    <cellStyle name="40% - Accent4 2 11 5 2 2 2" xfId="10067"/>
    <cellStyle name="40% - Accent4 2 11 5 2 2 2 2" xfId="29625"/>
    <cellStyle name="40% - Accent4 2 11 5 2 2 2 3" xfId="47439"/>
    <cellStyle name="40% - Accent4 2 11 5 2 2 3" xfId="16186"/>
    <cellStyle name="40% - Accent4 2 11 5 2 2 3 2" xfId="35577"/>
    <cellStyle name="40% - Accent4 2 11 5 2 2 4" xfId="24394"/>
    <cellStyle name="40% - Accent4 2 11 5 2 2 5" xfId="42224"/>
    <cellStyle name="40% - Accent4 2 11 5 2 3" xfId="8453"/>
    <cellStyle name="40% - Accent4 2 11 5 2 3 2" xfId="28013"/>
    <cellStyle name="40% - Accent4 2 11 5 2 3 3" xfId="45832"/>
    <cellStyle name="40% - Accent4 2 11 5 2 4" xfId="14534"/>
    <cellStyle name="40% - Accent4 2 11 5 2 4 2" xfId="33962"/>
    <cellStyle name="40% - Accent4 2 11 5 2 5" xfId="19809"/>
    <cellStyle name="40% - Accent4 2 11 5 2 5 2" xfId="39133"/>
    <cellStyle name="40% - Accent4 2 11 5 2 6" xfId="22779"/>
    <cellStyle name="40% - Accent4 2 11 5 2 7" xfId="21293"/>
    <cellStyle name="40% - Accent4 2 11 5 2 8" xfId="40617"/>
    <cellStyle name="40% - Accent4 2 11 5 3" xfId="3950"/>
    <cellStyle name="40% - Accent4 2 11 5 3 2" xfId="9337"/>
    <cellStyle name="40% - Accent4 2 11 5 3 2 2" xfId="28895"/>
    <cellStyle name="40% - Accent4 2 11 5 3 2 3" xfId="46711"/>
    <cellStyle name="40% - Accent4 2 11 5 3 3" xfId="15456"/>
    <cellStyle name="40% - Accent4 2 11 5 3 3 2" xfId="34849"/>
    <cellStyle name="40% - Accent4 2 11 5 3 4" xfId="23666"/>
    <cellStyle name="40% - Accent4 2 11 5 3 5" xfId="41496"/>
    <cellStyle name="40% - Accent4 2 11 5 4" xfId="5496"/>
    <cellStyle name="40% - Accent4 2 11 5 4 2" xfId="10857"/>
    <cellStyle name="40% - Accent4 2 11 5 4 2 2" xfId="30415"/>
    <cellStyle name="40% - Accent4 2 11 5 4 2 3" xfId="48201"/>
    <cellStyle name="40% - Accent4 2 11 5 4 3" xfId="16980"/>
    <cellStyle name="40% - Accent4 2 11 5 4 3 2" xfId="36339"/>
    <cellStyle name="40% - Accent4 2 11 5 4 4" xfId="25156"/>
    <cellStyle name="40% - Accent4 2 11 5 4 5" xfId="42986"/>
    <cellStyle name="40% - Accent4 2 11 5 5" xfId="7707"/>
    <cellStyle name="40% - Accent4 2 11 5 5 2" xfId="27267"/>
    <cellStyle name="40% - Accent4 2 11 5 5 3" xfId="45090"/>
    <cellStyle name="40% - Accent4 2 11 5 6" xfId="13788"/>
    <cellStyle name="40% - Accent4 2 11 5 6 2" xfId="33220"/>
    <cellStyle name="40% - Accent4 2 11 5 7" xfId="19067"/>
    <cellStyle name="40% - Accent4 2 11 5 7 2" xfId="38391"/>
    <cellStyle name="40% - Accent4 2 11 5 8" xfId="22035"/>
    <cellStyle name="40% - Accent4 2 11 5 9" xfId="20551"/>
    <cellStyle name="40% - Accent4 2 11 6" xfId="2059"/>
    <cellStyle name="40% - Accent4 2 11 6 2" xfId="4095"/>
    <cellStyle name="40% - Accent4 2 11 6 2 2" xfId="9482"/>
    <cellStyle name="40% - Accent4 2 11 6 2 2 2" xfId="29040"/>
    <cellStyle name="40% - Accent4 2 11 6 2 2 3" xfId="46856"/>
    <cellStyle name="40% - Accent4 2 11 6 2 3" xfId="15601"/>
    <cellStyle name="40% - Accent4 2 11 6 2 3 2" xfId="34994"/>
    <cellStyle name="40% - Accent4 2 11 6 2 4" xfId="23811"/>
    <cellStyle name="40% - Accent4 2 11 6 2 5" xfId="41641"/>
    <cellStyle name="40% - Accent4 2 11 6 3" xfId="7854"/>
    <cellStyle name="40% - Accent4 2 11 6 3 2" xfId="27414"/>
    <cellStyle name="40% - Accent4 2 11 6 3 3" xfId="45235"/>
    <cellStyle name="40% - Accent4 2 11 6 4" xfId="13935"/>
    <cellStyle name="40% - Accent4 2 11 6 4 2" xfId="33365"/>
    <cellStyle name="40% - Accent4 2 11 6 5" xfId="19212"/>
    <cellStyle name="40% - Accent4 2 11 6 5 2" xfId="38536"/>
    <cellStyle name="40% - Accent4 2 11 6 6" xfId="22180"/>
    <cellStyle name="40% - Accent4 2 11 6 7" xfId="20696"/>
    <cellStyle name="40% - Accent4 2 11 6 8" xfId="40020"/>
    <cellStyle name="40% - Accent4 2 11 7" xfId="3087"/>
    <cellStyle name="40% - Accent4 2 11 7 2" xfId="8667"/>
    <cellStyle name="40% - Accent4 2 11 7 2 2" xfId="28227"/>
    <cellStyle name="40% - Accent4 2 11 7 2 3" xfId="46044"/>
    <cellStyle name="40% - Accent4 2 11 7 3" xfId="14758"/>
    <cellStyle name="40% - Accent4 2 11 7 3 2" xfId="34178"/>
    <cellStyle name="40% - Accent4 2 11 7 4" xfId="22995"/>
    <cellStyle name="40% - Accent4 2 11 7 5" xfId="40829"/>
    <cellStyle name="40% - Accent4 2 11 8" xfId="4853"/>
    <cellStyle name="40% - Accent4 2 11 8 2" xfId="10237"/>
    <cellStyle name="40% - Accent4 2 11 8 2 2" xfId="29795"/>
    <cellStyle name="40% - Accent4 2 11 8 2 3" xfId="47609"/>
    <cellStyle name="40% - Accent4 2 11 8 3" xfId="16359"/>
    <cellStyle name="40% - Accent4 2 11 8 3 2" xfId="35747"/>
    <cellStyle name="40% - Accent4 2 11 8 4" xfId="24564"/>
    <cellStyle name="40% - Accent4 2 11 8 5" xfId="42394"/>
    <cellStyle name="40% - Accent4 2 11 9" xfId="6182"/>
    <cellStyle name="40% - Accent4 2 11 9 2" xfId="11543"/>
    <cellStyle name="40% - Accent4 2 11 9 2 2" xfId="31101"/>
    <cellStyle name="40% - Accent4 2 11 9 2 3" xfId="48886"/>
    <cellStyle name="40% - Accent4 2 11 9 3" xfId="17666"/>
    <cellStyle name="40% - Accent4 2 11 9 3 2" xfId="37024"/>
    <cellStyle name="40% - Accent4 2 11 9 4" xfId="25841"/>
    <cellStyle name="40% - Accent4 2 11 9 5" xfId="43671"/>
    <cellStyle name="40% - Accent4 2 12" xfId="1298"/>
    <cellStyle name="40% - Accent4 2 12 10" xfId="7193"/>
    <cellStyle name="40% - Accent4 2 12 10 2" xfId="26753"/>
    <cellStyle name="40% - Accent4 2 12 10 3" xfId="44578"/>
    <cellStyle name="40% - Accent4 2 12 11" xfId="12401"/>
    <cellStyle name="40% - Accent4 2 12 11 2" xfId="31959"/>
    <cellStyle name="40% - Accent4 2 12 11 3" xfId="49743"/>
    <cellStyle name="40% - Accent4 2 12 12" xfId="12756"/>
    <cellStyle name="40% - Accent4 2 12 12 2" xfId="32312"/>
    <cellStyle name="40% - Accent4 2 12 12 3" xfId="50053"/>
    <cellStyle name="40% - Accent4 2 12 13" xfId="13209"/>
    <cellStyle name="40% - Accent4 2 12 13 2" xfId="32708"/>
    <cellStyle name="40% - Accent4 2 12 14" xfId="18521"/>
    <cellStyle name="40% - Accent4 2 12 14 2" xfId="37879"/>
    <cellStyle name="40% - Accent4 2 12 15" xfId="21523"/>
    <cellStyle name="40% - Accent4 2 12 16" xfId="20039"/>
    <cellStyle name="40% - Accent4 2 12 17" xfId="39363"/>
    <cellStyle name="40% - Accent4 2 12 2" xfId="1543"/>
    <cellStyle name="40% - Accent4 2 12 2 10" xfId="12914"/>
    <cellStyle name="40% - Accent4 2 12 2 10 2" xfId="32470"/>
    <cellStyle name="40% - Accent4 2 12 2 10 3" xfId="50209"/>
    <cellStyle name="40% - Accent4 2 12 2 11" xfId="13420"/>
    <cellStyle name="40% - Accent4 2 12 2 11 2" xfId="32853"/>
    <cellStyle name="40% - Accent4 2 12 2 12" xfId="18700"/>
    <cellStyle name="40% - Accent4 2 12 2 12 2" xfId="38024"/>
    <cellStyle name="40% - Accent4 2 12 2 13" xfId="21668"/>
    <cellStyle name="40% - Accent4 2 12 2 14" xfId="20184"/>
    <cellStyle name="40% - Accent4 2 12 2 15" xfId="39508"/>
    <cellStyle name="40% - Accent4 2 12 2 2" xfId="1836"/>
    <cellStyle name="40% - Accent4 2 12 2 2 10" xfId="39799"/>
    <cellStyle name="40% - Accent4 2 12 2 2 2" xfId="2582"/>
    <cellStyle name="40% - Accent4 2 12 2 2 2 2" xfId="4605"/>
    <cellStyle name="40% - Accent4 2 12 2 2 2 2 2" xfId="9992"/>
    <cellStyle name="40% - Accent4 2 12 2 2 2 2 2 2" xfId="29550"/>
    <cellStyle name="40% - Accent4 2 12 2 2 2 2 2 3" xfId="47364"/>
    <cellStyle name="40% - Accent4 2 12 2 2 2 2 3" xfId="16111"/>
    <cellStyle name="40% - Accent4 2 12 2 2 2 2 3 2" xfId="35502"/>
    <cellStyle name="40% - Accent4 2 12 2 2 2 2 4" xfId="24319"/>
    <cellStyle name="40% - Accent4 2 12 2 2 2 2 5" xfId="42149"/>
    <cellStyle name="40% - Accent4 2 12 2 2 2 3" xfId="8377"/>
    <cellStyle name="40% - Accent4 2 12 2 2 2 3 2" xfId="27937"/>
    <cellStyle name="40% - Accent4 2 12 2 2 2 3 3" xfId="45756"/>
    <cellStyle name="40% - Accent4 2 12 2 2 2 4" xfId="14458"/>
    <cellStyle name="40% - Accent4 2 12 2 2 2 4 2" xfId="33886"/>
    <cellStyle name="40% - Accent4 2 12 2 2 2 5" xfId="19733"/>
    <cellStyle name="40% - Accent4 2 12 2 2 2 5 2" xfId="39057"/>
    <cellStyle name="40% - Accent4 2 12 2 2 2 6" xfId="22703"/>
    <cellStyle name="40% - Accent4 2 12 2 2 2 7" xfId="21217"/>
    <cellStyle name="40% - Accent4 2 12 2 2 2 8" xfId="40541"/>
    <cellStyle name="40% - Accent4 2 12 2 2 3" xfId="3875"/>
    <cellStyle name="40% - Accent4 2 12 2 2 3 2" xfId="9262"/>
    <cellStyle name="40% - Accent4 2 12 2 2 3 2 2" xfId="28820"/>
    <cellStyle name="40% - Accent4 2 12 2 2 3 2 3" xfId="46636"/>
    <cellStyle name="40% - Accent4 2 12 2 2 3 3" xfId="15381"/>
    <cellStyle name="40% - Accent4 2 12 2 2 3 3 2" xfId="34774"/>
    <cellStyle name="40% - Accent4 2 12 2 2 3 4" xfId="23591"/>
    <cellStyle name="40% - Accent4 2 12 2 2 3 5" xfId="41421"/>
    <cellStyle name="40% - Accent4 2 12 2 2 4" xfId="5983"/>
    <cellStyle name="40% - Accent4 2 12 2 2 4 2" xfId="11344"/>
    <cellStyle name="40% - Accent4 2 12 2 2 4 2 2" xfId="30902"/>
    <cellStyle name="40% - Accent4 2 12 2 2 4 2 3" xfId="48688"/>
    <cellStyle name="40% - Accent4 2 12 2 2 4 3" xfId="17467"/>
    <cellStyle name="40% - Accent4 2 12 2 2 4 3 2" xfId="36826"/>
    <cellStyle name="40% - Accent4 2 12 2 2 4 4" xfId="25643"/>
    <cellStyle name="40% - Accent4 2 12 2 2 4 5" xfId="43473"/>
    <cellStyle name="40% - Accent4 2 12 2 2 5" xfId="7631"/>
    <cellStyle name="40% - Accent4 2 12 2 2 5 2" xfId="27191"/>
    <cellStyle name="40% - Accent4 2 12 2 2 5 3" xfId="45014"/>
    <cellStyle name="40% - Accent4 2 12 2 2 6" xfId="13712"/>
    <cellStyle name="40% - Accent4 2 12 2 2 6 2" xfId="33144"/>
    <cellStyle name="40% - Accent4 2 12 2 2 7" xfId="18991"/>
    <cellStyle name="40% - Accent4 2 12 2 2 7 2" xfId="38315"/>
    <cellStyle name="40% - Accent4 2 12 2 2 8" xfId="21959"/>
    <cellStyle name="40% - Accent4 2 12 2 2 9" xfId="20475"/>
    <cellStyle name="40% - Accent4 2 12 2 3" xfId="2290"/>
    <cellStyle name="40% - Accent4 2 12 2 3 2" xfId="4326"/>
    <cellStyle name="40% - Accent4 2 12 2 3 2 2" xfId="9713"/>
    <cellStyle name="40% - Accent4 2 12 2 3 2 2 2" xfId="29271"/>
    <cellStyle name="40% - Accent4 2 12 2 3 2 2 3" xfId="47086"/>
    <cellStyle name="40% - Accent4 2 12 2 3 2 3" xfId="15832"/>
    <cellStyle name="40% - Accent4 2 12 2 3 2 3 2" xfId="35224"/>
    <cellStyle name="40% - Accent4 2 12 2 3 2 4" xfId="24041"/>
    <cellStyle name="40% - Accent4 2 12 2 3 2 5" xfId="41871"/>
    <cellStyle name="40% - Accent4 2 12 2 3 3" xfId="8085"/>
    <cellStyle name="40% - Accent4 2 12 2 3 3 2" xfId="27645"/>
    <cellStyle name="40% - Accent4 2 12 2 3 3 3" xfId="45465"/>
    <cellStyle name="40% - Accent4 2 12 2 3 4" xfId="14166"/>
    <cellStyle name="40% - Accent4 2 12 2 3 4 2" xfId="33595"/>
    <cellStyle name="40% - Accent4 2 12 2 3 5" xfId="19442"/>
    <cellStyle name="40% - Accent4 2 12 2 3 5 2" xfId="38766"/>
    <cellStyle name="40% - Accent4 2 12 2 3 6" xfId="22411"/>
    <cellStyle name="40% - Accent4 2 12 2 3 7" xfId="20926"/>
    <cellStyle name="40% - Accent4 2 12 2 3 8" xfId="40250"/>
    <cellStyle name="40% - Accent4 2 12 2 4" xfId="3463"/>
    <cellStyle name="40% - Accent4 2 12 2 4 2" xfId="8955"/>
    <cellStyle name="40% - Accent4 2 12 2 4 2 2" xfId="28515"/>
    <cellStyle name="40% - Accent4 2 12 2 4 2 3" xfId="46332"/>
    <cellStyle name="40% - Accent4 2 12 2 4 3" xfId="15057"/>
    <cellStyle name="40% - Accent4 2 12 2 4 3 2" xfId="34470"/>
    <cellStyle name="40% - Accent4 2 12 2 4 4" xfId="23287"/>
    <cellStyle name="40% - Accent4 2 12 2 4 5" xfId="41117"/>
    <cellStyle name="40% - Accent4 2 12 2 5" xfId="5374"/>
    <cellStyle name="40% - Accent4 2 12 2 5 2" xfId="10740"/>
    <cellStyle name="40% - Accent4 2 12 2 5 2 2" xfId="30298"/>
    <cellStyle name="40% - Accent4 2 12 2 5 2 3" xfId="48097"/>
    <cellStyle name="40% - Accent4 2 12 2 5 3" xfId="16863"/>
    <cellStyle name="40% - Accent4 2 12 2 5 3 2" xfId="36235"/>
    <cellStyle name="40% - Accent4 2 12 2 5 4" xfId="25052"/>
    <cellStyle name="40% - Accent4 2 12 2 5 5" xfId="42882"/>
    <cellStyle name="40% - Accent4 2 12 2 6" xfId="6470"/>
    <cellStyle name="40% - Accent4 2 12 2 6 2" xfId="11831"/>
    <cellStyle name="40% - Accent4 2 12 2 6 2 2" xfId="31389"/>
    <cellStyle name="40% - Accent4 2 12 2 6 2 3" xfId="49174"/>
    <cellStyle name="40% - Accent4 2 12 2 6 3" xfId="17954"/>
    <cellStyle name="40% - Accent4 2 12 2 6 3 2" xfId="37312"/>
    <cellStyle name="40% - Accent4 2 12 2 6 4" xfId="26129"/>
    <cellStyle name="40% - Accent4 2 12 2 6 5" xfId="43959"/>
    <cellStyle name="40% - Accent4 2 12 2 7" xfId="6874"/>
    <cellStyle name="40% - Accent4 2 12 2 7 2" xfId="12235"/>
    <cellStyle name="40% - Accent4 2 12 2 7 2 2" xfId="31793"/>
    <cellStyle name="40% - Accent4 2 12 2 7 2 3" xfId="49578"/>
    <cellStyle name="40% - Accent4 2 12 2 7 3" xfId="18358"/>
    <cellStyle name="40% - Accent4 2 12 2 7 3 2" xfId="37716"/>
    <cellStyle name="40% - Accent4 2 12 2 7 4" xfId="26533"/>
    <cellStyle name="40% - Accent4 2 12 2 7 5" xfId="44363"/>
    <cellStyle name="40% - Accent4 2 12 2 8" xfId="7339"/>
    <cellStyle name="40% - Accent4 2 12 2 8 2" xfId="26899"/>
    <cellStyle name="40% - Accent4 2 12 2 8 3" xfId="44723"/>
    <cellStyle name="40% - Accent4 2 12 2 9" xfId="12558"/>
    <cellStyle name="40% - Accent4 2 12 2 9 2" xfId="32115"/>
    <cellStyle name="40% - Accent4 2 12 2 9 3" xfId="49899"/>
    <cellStyle name="40% - Accent4 2 12 3" xfId="1690"/>
    <cellStyle name="40% - Accent4 2 12 3 10" xfId="39654"/>
    <cellStyle name="40% - Accent4 2 12 3 2" xfId="2436"/>
    <cellStyle name="40% - Accent4 2 12 3 2 2" xfId="4459"/>
    <cellStyle name="40% - Accent4 2 12 3 2 2 2" xfId="9846"/>
    <cellStyle name="40% - Accent4 2 12 3 2 2 2 2" xfId="29404"/>
    <cellStyle name="40% - Accent4 2 12 3 2 2 2 3" xfId="47219"/>
    <cellStyle name="40% - Accent4 2 12 3 2 2 3" xfId="15965"/>
    <cellStyle name="40% - Accent4 2 12 3 2 2 3 2" xfId="35357"/>
    <cellStyle name="40% - Accent4 2 12 3 2 2 4" xfId="24174"/>
    <cellStyle name="40% - Accent4 2 12 3 2 2 5" xfId="42004"/>
    <cellStyle name="40% - Accent4 2 12 3 2 3" xfId="5771"/>
    <cellStyle name="40% - Accent4 2 12 3 2 3 2" xfId="11132"/>
    <cellStyle name="40% - Accent4 2 12 3 2 3 2 2" xfId="30690"/>
    <cellStyle name="40% - Accent4 2 12 3 2 3 2 3" xfId="48476"/>
    <cellStyle name="40% - Accent4 2 12 3 2 3 3" xfId="17255"/>
    <cellStyle name="40% - Accent4 2 12 3 2 3 3 2" xfId="36614"/>
    <cellStyle name="40% - Accent4 2 12 3 2 3 4" xfId="25431"/>
    <cellStyle name="40% - Accent4 2 12 3 2 3 5" xfId="43261"/>
    <cellStyle name="40% - Accent4 2 12 3 2 4" xfId="8231"/>
    <cellStyle name="40% - Accent4 2 12 3 2 4 2" xfId="27791"/>
    <cellStyle name="40% - Accent4 2 12 3 2 4 3" xfId="45611"/>
    <cellStyle name="40% - Accent4 2 12 3 2 5" xfId="14312"/>
    <cellStyle name="40% - Accent4 2 12 3 2 5 2" xfId="33741"/>
    <cellStyle name="40% - Accent4 2 12 3 2 6" xfId="19588"/>
    <cellStyle name="40% - Accent4 2 12 3 2 6 2" xfId="38912"/>
    <cellStyle name="40% - Accent4 2 12 3 2 7" xfId="22557"/>
    <cellStyle name="40% - Accent4 2 12 3 2 8" xfId="21072"/>
    <cellStyle name="40% - Accent4 2 12 3 2 9" xfId="40396"/>
    <cellStyle name="40% - Accent4 2 12 3 3" xfId="3732"/>
    <cellStyle name="40% - Accent4 2 12 3 3 2" xfId="9119"/>
    <cellStyle name="40% - Accent4 2 12 3 3 2 2" xfId="28677"/>
    <cellStyle name="40% - Accent4 2 12 3 3 2 3" xfId="46493"/>
    <cellStyle name="40% - Accent4 2 12 3 3 3" xfId="15238"/>
    <cellStyle name="40% - Accent4 2 12 3 3 3 2" xfId="34631"/>
    <cellStyle name="40% - Accent4 2 12 3 3 4" xfId="23448"/>
    <cellStyle name="40% - Accent4 2 12 3 3 5" xfId="41278"/>
    <cellStyle name="40% - Accent4 2 12 3 4" xfId="5147"/>
    <cellStyle name="40% - Accent4 2 12 3 4 2" xfId="10514"/>
    <cellStyle name="40% - Accent4 2 12 3 4 2 2" xfId="30072"/>
    <cellStyle name="40% - Accent4 2 12 3 4 2 3" xfId="47885"/>
    <cellStyle name="40% - Accent4 2 12 3 4 3" xfId="16637"/>
    <cellStyle name="40% - Accent4 2 12 3 4 3 2" xfId="36023"/>
    <cellStyle name="40% - Accent4 2 12 3 4 4" xfId="24840"/>
    <cellStyle name="40% - Accent4 2 12 3 4 5" xfId="42670"/>
    <cellStyle name="40% - Accent4 2 12 3 5" xfId="7485"/>
    <cellStyle name="40% - Accent4 2 12 3 5 2" xfId="27045"/>
    <cellStyle name="40% - Accent4 2 12 3 5 3" xfId="44869"/>
    <cellStyle name="40% - Accent4 2 12 3 6" xfId="13566"/>
    <cellStyle name="40% - Accent4 2 12 3 6 2" xfId="32999"/>
    <cellStyle name="40% - Accent4 2 12 3 7" xfId="18846"/>
    <cellStyle name="40% - Accent4 2 12 3 7 2" xfId="38170"/>
    <cellStyle name="40% - Accent4 2 12 3 8" xfId="21814"/>
    <cellStyle name="40% - Accent4 2 12 3 9" xfId="20330"/>
    <cellStyle name="40% - Accent4 2 12 4" xfId="1998"/>
    <cellStyle name="40% - Accent4 2 12 4 10" xfId="39960"/>
    <cellStyle name="40% - Accent4 2 12 4 2" xfId="2743"/>
    <cellStyle name="40% - Accent4 2 12 4 2 2" xfId="4765"/>
    <cellStyle name="40% - Accent4 2 12 4 2 2 2" xfId="10152"/>
    <cellStyle name="40% - Accent4 2 12 4 2 2 2 2" xfId="29710"/>
    <cellStyle name="40% - Accent4 2 12 4 2 2 2 3" xfId="47524"/>
    <cellStyle name="40% - Accent4 2 12 4 2 2 3" xfId="16271"/>
    <cellStyle name="40% - Accent4 2 12 4 2 2 3 2" xfId="35662"/>
    <cellStyle name="40% - Accent4 2 12 4 2 2 4" xfId="24479"/>
    <cellStyle name="40% - Accent4 2 12 4 2 2 5" xfId="42309"/>
    <cellStyle name="40% - Accent4 2 12 4 2 3" xfId="8538"/>
    <cellStyle name="40% - Accent4 2 12 4 2 3 2" xfId="28098"/>
    <cellStyle name="40% - Accent4 2 12 4 2 3 3" xfId="45917"/>
    <cellStyle name="40% - Accent4 2 12 4 2 4" xfId="14619"/>
    <cellStyle name="40% - Accent4 2 12 4 2 4 2" xfId="34047"/>
    <cellStyle name="40% - Accent4 2 12 4 2 5" xfId="19894"/>
    <cellStyle name="40% - Accent4 2 12 4 2 5 2" xfId="39218"/>
    <cellStyle name="40% - Accent4 2 12 4 2 6" xfId="22864"/>
    <cellStyle name="40% - Accent4 2 12 4 2 7" xfId="21378"/>
    <cellStyle name="40% - Accent4 2 12 4 2 8" xfId="40702"/>
    <cellStyle name="40% - Accent4 2 12 4 3" xfId="4035"/>
    <cellStyle name="40% - Accent4 2 12 4 3 2" xfId="9422"/>
    <cellStyle name="40% - Accent4 2 12 4 3 2 2" xfId="28980"/>
    <cellStyle name="40% - Accent4 2 12 4 3 2 3" xfId="46796"/>
    <cellStyle name="40% - Accent4 2 12 4 3 3" xfId="15541"/>
    <cellStyle name="40% - Accent4 2 12 4 3 3 2" xfId="34934"/>
    <cellStyle name="40% - Accent4 2 12 4 3 4" xfId="23751"/>
    <cellStyle name="40% - Accent4 2 12 4 3 5" xfId="41581"/>
    <cellStyle name="40% - Accent4 2 12 4 4" xfId="5581"/>
    <cellStyle name="40% - Accent4 2 12 4 4 2" xfId="10942"/>
    <cellStyle name="40% - Accent4 2 12 4 4 2 2" xfId="30500"/>
    <cellStyle name="40% - Accent4 2 12 4 4 2 3" xfId="48286"/>
    <cellStyle name="40% - Accent4 2 12 4 4 3" xfId="17065"/>
    <cellStyle name="40% - Accent4 2 12 4 4 3 2" xfId="36424"/>
    <cellStyle name="40% - Accent4 2 12 4 4 4" xfId="25241"/>
    <cellStyle name="40% - Accent4 2 12 4 4 5" xfId="43071"/>
    <cellStyle name="40% - Accent4 2 12 4 5" xfId="7793"/>
    <cellStyle name="40% - Accent4 2 12 4 5 2" xfId="27353"/>
    <cellStyle name="40% - Accent4 2 12 4 5 3" xfId="45175"/>
    <cellStyle name="40% - Accent4 2 12 4 6" xfId="13874"/>
    <cellStyle name="40% - Accent4 2 12 4 6 2" xfId="33305"/>
    <cellStyle name="40% - Accent4 2 12 4 7" xfId="19152"/>
    <cellStyle name="40% - Accent4 2 12 4 7 2" xfId="38476"/>
    <cellStyle name="40% - Accent4 2 12 4 8" xfId="22120"/>
    <cellStyle name="40% - Accent4 2 12 4 9" xfId="20636"/>
    <cellStyle name="40% - Accent4 2 12 5" xfId="2144"/>
    <cellStyle name="40% - Accent4 2 12 5 2" xfId="4180"/>
    <cellStyle name="40% - Accent4 2 12 5 2 2" xfId="9567"/>
    <cellStyle name="40% - Accent4 2 12 5 2 2 2" xfId="29125"/>
    <cellStyle name="40% - Accent4 2 12 5 2 2 3" xfId="46941"/>
    <cellStyle name="40% - Accent4 2 12 5 2 3" xfId="15686"/>
    <cellStyle name="40% - Accent4 2 12 5 2 3 2" xfId="35079"/>
    <cellStyle name="40% - Accent4 2 12 5 2 4" xfId="23896"/>
    <cellStyle name="40% - Accent4 2 12 5 2 5" xfId="41726"/>
    <cellStyle name="40% - Accent4 2 12 5 3" xfId="7939"/>
    <cellStyle name="40% - Accent4 2 12 5 3 2" xfId="27499"/>
    <cellStyle name="40% - Accent4 2 12 5 3 3" xfId="45320"/>
    <cellStyle name="40% - Accent4 2 12 5 4" xfId="14020"/>
    <cellStyle name="40% - Accent4 2 12 5 4 2" xfId="33450"/>
    <cellStyle name="40% - Accent4 2 12 5 5" xfId="19297"/>
    <cellStyle name="40% - Accent4 2 12 5 5 2" xfId="38621"/>
    <cellStyle name="40% - Accent4 2 12 5 6" xfId="22265"/>
    <cellStyle name="40% - Accent4 2 12 5 7" xfId="20781"/>
    <cellStyle name="40% - Accent4 2 12 5 8" xfId="40105"/>
    <cellStyle name="40% - Accent4 2 12 6" xfId="3172"/>
    <cellStyle name="40% - Accent4 2 12 6 2" xfId="8752"/>
    <cellStyle name="40% - Accent4 2 12 6 2 2" xfId="28312"/>
    <cellStyle name="40% - Accent4 2 12 6 2 3" xfId="46129"/>
    <cellStyle name="40% - Accent4 2 12 6 3" xfId="14843"/>
    <cellStyle name="40% - Accent4 2 12 6 3 2" xfId="34263"/>
    <cellStyle name="40% - Accent4 2 12 6 4" xfId="23080"/>
    <cellStyle name="40% - Accent4 2 12 6 5" xfId="40914"/>
    <cellStyle name="40% - Accent4 2 12 7" xfId="4940"/>
    <cellStyle name="40% - Accent4 2 12 7 2" xfId="10324"/>
    <cellStyle name="40% - Accent4 2 12 7 2 2" xfId="29882"/>
    <cellStyle name="40% - Accent4 2 12 7 2 3" xfId="47695"/>
    <cellStyle name="40% - Accent4 2 12 7 3" xfId="16446"/>
    <cellStyle name="40% - Accent4 2 12 7 3 2" xfId="35833"/>
    <cellStyle name="40% - Accent4 2 12 7 4" xfId="24650"/>
    <cellStyle name="40% - Accent4 2 12 7 5" xfId="42480"/>
    <cellStyle name="40% - Accent4 2 12 8" xfId="6267"/>
    <cellStyle name="40% - Accent4 2 12 8 2" xfId="11628"/>
    <cellStyle name="40% - Accent4 2 12 8 2 2" xfId="31186"/>
    <cellStyle name="40% - Accent4 2 12 8 2 3" xfId="48971"/>
    <cellStyle name="40% - Accent4 2 12 8 3" xfId="17751"/>
    <cellStyle name="40% - Accent4 2 12 8 3 2" xfId="37109"/>
    <cellStyle name="40% - Accent4 2 12 8 4" xfId="25926"/>
    <cellStyle name="40% - Accent4 2 12 8 5" xfId="43756"/>
    <cellStyle name="40% - Accent4 2 12 9" xfId="6671"/>
    <cellStyle name="40% - Accent4 2 12 9 2" xfId="12032"/>
    <cellStyle name="40% - Accent4 2 12 9 2 2" xfId="31590"/>
    <cellStyle name="40% - Accent4 2 12 9 2 3" xfId="49375"/>
    <cellStyle name="40% - Accent4 2 12 9 3" xfId="18155"/>
    <cellStyle name="40% - Accent4 2 12 9 3 2" xfId="37513"/>
    <cellStyle name="40% - Accent4 2 12 9 4" xfId="26330"/>
    <cellStyle name="40% - Accent4 2 12 9 5" xfId="44160"/>
    <cellStyle name="40% - Accent4 2 13" xfId="2801"/>
    <cellStyle name="40% - Accent4 2 14" xfId="2777"/>
    <cellStyle name="40% - Accent4 2 14 2" xfId="8571"/>
    <cellStyle name="40% - Accent4 2 14 2 2" xfId="28131"/>
    <cellStyle name="40% - Accent4 2 14 2 3" xfId="45948"/>
    <cellStyle name="40% - Accent4 2 14 3" xfId="14652"/>
    <cellStyle name="40% - Accent4 2 14 3 2" xfId="34078"/>
    <cellStyle name="40% - Accent4 2 14 4" xfId="22895"/>
    <cellStyle name="40% - Accent4 2 14 5" xfId="40733"/>
    <cellStyle name="40% - Accent4 2 15" xfId="7003"/>
    <cellStyle name="40% - Accent4 2 16" xfId="6960"/>
    <cellStyle name="40% - Accent4 2 16 2" xfId="26609"/>
    <cellStyle name="40% - Accent4 2 16 3" xfId="44439"/>
    <cellStyle name="40% - Accent4 2 2" xfId="283"/>
    <cellStyle name="40% - Accent4 2 2 2" xfId="284"/>
    <cellStyle name="40% - Accent4 2 3" xfId="285"/>
    <cellStyle name="40% - Accent4 2 3 2" xfId="286"/>
    <cellStyle name="40% - Accent4 2 4" xfId="287"/>
    <cellStyle name="40% - Accent4 2 4 2" xfId="288"/>
    <cellStyle name="40% - Accent4 2 5" xfId="289"/>
    <cellStyle name="40% - Accent4 2 5 2" xfId="290"/>
    <cellStyle name="40% - Accent4 2 6" xfId="291"/>
    <cellStyle name="40% - Accent4 2 6 2" xfId="292"/>
    <cellStyle name="40% - Accent4 2 7" xfId="293"/>
    <cellStyle name="40% - Accent4 2 7 2" xfId="294"/>
    <cellStyle name="40% - Accent4 2 8" xfId="295"/>
    <cellStyle name="40% - Accent4 2 8 2" xfId="296"/>
    <cellStyle name="40% - Accent4 2 9" xfId="297"/>
    <cellStyle name="40% - Accent4 20" xfId="6933"/>
    <cellStyle name="40% - Accent4 20 2" xfId="26583"/>
    <cellStyle name="40% - Accent4 20 3" xfId="44413"/>
    <cellStyle name="40% - Accent4 21" xfId="281"/>
    <cellStyle name="40% - Accent4 3" xfId="298"/>
    <cellStyle name="40% - Accent4 3 2" xfId="299"/>
    <cellStyle name="40% - Accent4 4" xfId="300"/>
    <cellStyle name="40% - Accent4 4 2" xfId="301"/>
    <cellStyle name="40% - Accent4 5" xfId="302"/>
    <cellStyle name="40% - Accent4 5 2" xfId="303"/>
    <cellStyle name="40% - Accent4 6" xfId="304"/>
    <cellStyle name="40% - Accent4 6 2" xfId="305"/>
    <cellStyle name="40% - Accent4 7" xfId="306"/>
    <cellStyle name="40% - Accent4 7 2" xfId="307"/>
    <cellStyle name="40% - Accent4 8" xfId="308"/>
    <cellStyle name="40% - Accent4 8 2" xfId="309"/>
    <cellStyle name="40% - Accent4 9" xfId="976"/>
    <cellStyle name="40% - Accent5 10" xfId="1061"/>
    <cellStyle name="40% - Accent5 10 10" xfId="12286"/>
    <cellStyle name="40% - Accent5 10 10 2" xfId="31844"/>
    <cellStyle name="40% - Accent5 10 10 3" xfId="49629"/>
    <cellStyle name="40% - Accent5 10 11" xfId="12639"/>
    <cellStyle name="40% - Accent5 10 11 2" xfId="32196"/>
    <cellStyle name="40% - Accent5 10 11 3" xfId="49939"/>
    <cellStyle name="40% - Accent5 10 12" xfId="13090"/>
    <cellStyle name="40% - Accent5 10 12 2" xfId="32592"/>
    <cellStyle name="40% - Accent5 10 13" xfId="18407"/>
    <cellStyle name="40% - Accent5 10 13 2" xfId="37765"/>
    <cellStyle name="40% - Accent5 10 14" xfId="21409"/>
    <cellStyle name="40% - Accent5 10 15" xfId="19925"/>
    <cellStyle name="40% - Accent5 10 16" xfId="39249"/>
    <cellStyle name="40% - Accent5 10 2" xfId="1232"/>
    <cellStyle name="40% - Accent5 10 2 10" xfId="7137"/>
    <cellStyle name="40% - Accent5 10 2 10 2" xfId="26697"/>
    <cellStyle name="40% - Accent5 10 2 10 3" xfId="44522"/>
    <cellStyle name="40% - Accent5 10 2 11" xfId="12345"/>
    <cellStyle name="40% - Accent5 10 2 11 2" xfId="31903"/>
    <cellStyle name="40% - Accent5 10 2 11 3" xfId="49687"/>
    <cellStyle name="40% - Accent5 10 2 12" xfId="12700"/>
    <cellStyle name="40% - Accent5 10 2 12 2" xfId="32256"/>
    <cellStyle name="40% - Accent5 10 2 12 3" xfId="49997"/>
    <cellStyle name="40% - Accent5 10 2 13" xfId="13153"/>
    <cellStyle name="40% - Accent5 10 2 13 2" xfId="32652"/>
    <cellStyle name="40% - Accent5 10 2 14" xfId="18465"/>
    <cellStyle name="40% - Accent5 10 2 14 2" xfId="37823"/>
    <cellStyle name="40% - Accent5 10 2 15" xfId="21467"/>
    <cellStyle name="40% - Accent5 10 2 16" xfId="19983"/>
    <cellStyle name="40% - Accent5 10 2 17" xfId="39307"/>
    <cellStyle name="40% - Accent5 10 2 2" xfId="1487"/>
    <cellStyle name="40% - Accent5 10 2 2 10" xfId="12858"/>
    <cellStyle name="40% - Accent5 10 2 2 10 2" xfId="32414"/>
    <cellStyle name="40% - Accent5 10 2 2 10 3" xfId="50153"/>
    <cellStyle name="40% - Accent5 10 2 2 11" xfId="13364"/>
    <cellStyle name="40% - Accent5 10 2 2 11 2" xfId="32797"/>
    <cellStyle name="40% - Accent5 10 2 2 12" xfId="18644"/>
    <cellStyle name="40% - Accent5 10 2 2 12 2" xfId="37968"/>
    <cellStyle name="40% - Accent5 10 2 2 13" xfId="21612"/>
    <cellStyle name="40% - Accent5 10 2 2 14" xfId="20128"/>
    <cellStyle name="40% - Accent5 10 2 2 15" xfId="39452"/>
    <cellStyle name="40% - Accent5 10 2 2 2" xfId="1780"/>
    <cellStyle name="40% - Accent5 10 2 2 2 10" xfId="39743"/>
    <cellStyle name="40% - Accent5 10 2 2 2 2" xfId="2526"/>
    <cellStyle name="40% - Accent5 10 2 2 2 2 2" xfId="4549"/>
    <cellStyle name="40% - Accent5 10 2 2 2 2 2 2" xfId="9936"/>
    <cellStyle name="40% - Accent5 10 2 2 2 2 2 2 2" xfId="29494"/>
    <cellStyle name="40% - Accent5 10 2 2 2 2 2 2 3" xfId="47308"/>
    <cellStyle name="40% - Accent5 10 2 2 2 2 2 3" xfId="16055"/>
    <cellStyle name="40% - Accent5 10 2 2 2 2 2 3 2" xfId="35446"/>
    <cellStyle name="40% - Accent5 10 2 2 2 2 2 4" xfId="24263"/>
    <cellStyle name="40% - Accent5 10 2 2 2 2 2 5" xfId="42093"/>
    <cellStyle name="40% - Accent5 10 2 2 2 2 3" xfId="8321"/>
    <cellStyle name="40% - Accent5 10 2 2 2 2 3 2" xfId="27881"/>
    <cellStyle name="40% - Accent5 10 2 2 2 2 3 3" xfId="45700"/>
    <cellStyle name="40% - Accent5 10 2 2 2 2 4" xfId="14402"/>
    <cellStyle name="40% - Accent5 10 2 2 2 2 4 2" xfId="33830"/>
    <cellStyle name="40% - Accent5 10 2 2 2 2 5" xfId="19677"/>
    <cellStyle name="40% - Accent5 10 2 2 2 2 5 2" xfId="39001"/>
    <cellStyle name="40% - Accent5 10 2 2 2 2 6" xfId="22647"/>
    <cellStyle name="40% - Accent5 10 2 2 2 2 7" xfId="21161"/>
    <cellStyle name="40% - Accent5 10 2 2 2 2 8" xfId="40485"/>
    <cellStyle name="40% - Accent5 10 2 2 2 3" xfId="3819"/>
    <cellStyle name="40% - Accent5 10 2 2 2 3 2" xfId="9206"/>
    <cellStyle name="40% - Accent5 10 2 2 2 3 2 2" xfId="28764"/>
    <cellStyle name="40% - Accent5 10 2 2 2 3 2 3" xfId="46580"/>
    <cellStyle name="40% - Accent5 10 2 2 2 3 3" xfId="15325"/>
    <cellStyle name="40% - Accent5 10 2 2 2 3 3 2" xfId="34718"/>
    <cellStyle name="40% - Accent5 10 2 2 2 3 4" xfId="23535"/>
    <cellStyle name="40% - Accent5 10 2 2 2 3 5" xfId="41365"/>
    <cellStyle name="40% - Accent5 10 2 2 2 4" xfId="5927"/>
    <cellStyle name="40% - Accent5 10 2 2 2 4 2" xfId="11288"/>
    <cellStyle name="40% - Accent5 10 2 2 2 4 2 2" xfId="30846"/>
    <cellStyle name="40% - Accent5 10 2 2 2 4 2 3" xfId="48632"/>
    <cellStyle name="40% - Accent5 10 2 2 2 4 3" xfId="17411"/>
    <cellStyle name="40% - Accent5 10 2 2 2 4 3 2" xfId="36770"/>
    <cellStyle name="40% - Accent5 10 2 2 2 4 4" xfId="25587"/>
    <cellStyle name="40% - Accent5 10 2 2 2 4 5" xfId="43417"/>
    <cellStyle name="40% - Accent5 10 2 2 2 5" xfId="7575"/>
    <cellStyle name="40% - Accent5 10 2 2 2 5 2" xfId="27135"/>
    <cellStyle name="40% - Accent5 10 2 2 2 5 3" xfId="44958"/>
    <cellStyle name="40% - Accent5 10 2 2 2 6" xfId="13656"/>
    <cellStyle name="40% - Accent5 10 2 2 2 6 2" xfId="33088"/>
    <cellStyle name="40% - Accent5 10 2 2 2 7" xfId="18935"/>
    <cellStyle name="40% - Accent5 10 2 2 2 7 2" xfId="38259"/>
    <cellStyle name="40% - Accent5 10 2 2 2 8" xfId="21903"/>
    <cellStyle name="40% - Accent5 10 2 2 2 9" xfId="20419"/>
    <cellStyle name="40% - Accent5 10 2 2 3" xfId="2234"/>
    <cellStyle name="40% - Accent5 10 2 2 3 2" xfId="4270"/>
    <cellStyle name="40% - Accent5 10 2 2 3 2 2" xfId="9657"/>
    <cellStyle name="40% - Accent5 10 2 2 3 2 2 2" xfId="29215"/>
    <cellStyle name="40% - Accent5 10 2 2 3 2 2 3" xfId="47030"/>
    <cellStyle name="40% - Accent5 10 2 2 3 2 3" xfId="15776"/>
    <cellStyle name="40% - Accent5 10 2 2 3 2 3 2" xfId="35168"/>
    <cellStyle name="40% - Accent5 10 2 2 3 2 4" xfId="23985"/>
    <cellStyle name="40% - Accent5 10 2 2 3 2 5" xfId="41815"/>
    <cellStyle name="40% - Accent5 10 2 2 3 3" xfId="8029"/>
    <cellStyle name="40% - Accent5 10 2 2 3 3 2" xfId="27589"/>
    <cellStyle name="40% - Accent5 10 2 2 3 3 3" xfId="45409"/>
    <cellStyle name="40% - Accent5 10 2 2 3 4" xfId="14110"/>
    <cellStyle name="40% - Accent5 10 2 2 3 4 2" xfId="33539"/>
    <cellStyle name="40% - Accent5 10 2 2 3 5" xfId="19386"/>
    <cellStyle name="40% - Accent5 10 2 2 3 5 2" xfId="38710"/>
    <cellStyle name="40% - Accent5 10 2 2 3 6" xfId="22355"/>
    <cellStyle name="40% - Accent5 10 2 2 3 7" xfId="20870"/>
    <cellStyle name="40% - Accent5 10 2 2 3 8" xfId="40194"/>
    <cellStyle name="40% - Accent5 10 2 2 4" xfId="3407"/>
    <cellStyle name="40% - Accent5 10 2 2 4 2" xfId="8899"/>
    <cellStyle name="40% - Accent5 10 2 2 4 2 2" xfId="28459"/>
    <cellStyle name="40% - Accent5 10 2 2 4 2 3" xfId="46276"/>
    <cellStyle name="40% - Accent5 10 2 2 4 3" xfId="15001"/>
    <cellStyle name="40% - Accent5 10 2 2 4 3 2" xfId="34414"/>
    <cellStyle name="40% - Accent5 10 2 2 4 4" xfId="23231"/>
    <cellStyle name="40% - Accent5 10 2 2 4 5" xfId="41061"/>
    <cellStyle name="40% - Accent5 10 2 2 5" xfId="5318"/>
    <cellStyle name="40% - Accent5 10 2 2 5 2" xfId="10684"/>
    <cellStyle name="40% - Accent5 10 2 2 5 2 2" xfId="30242"/>
    <cellStyle name="40% - Accent5 10 2 2 5 2 3" xfId="48041"/>
    <cellStyle name="40% - Accent5 10 2 2 5 3" xfId="16807"/>
    <cellStyle name="40% - Accent5 10 2 2 5 3 2" xfId="36179"/>
    <cellStyle name="40% - Accent5 10 2 2 5 4" xfId="24996"/>
    <cellStyle name="40% - Accent5 10 2 2 5 5" xfId="42826"/>
    <cellStyle name="40% - Accent5 10 2 2 6" xfId="6414"/>
    <cellStyle name="40% - Accent5 10 2 2 6 2" xfId="11775"/>
    <cellStyle name="40% - Accent5 10 2 2 6 2 2" xfId="31333"/>
    <cellStyle name="40% - Accent5 10 2 2 6 2 3" xfId="49118"/>
    <cellStyle name="40% - Accent5 10 2 2 6 3" xfId="17898"/>
    <cellStyle name="40% - Accent5 10 2 2 6 3 2" xfId="37256"/>
    <cellStyle name="40% - Accent5 10 2 2 6 4" xfId="26073"/>
    <cellStyle name="40% - Accent5 10 2 2 6 5" xfId="43903"/>
    <cellStyle name="40% - Accent5 10 2 2 7" xfId="6818"/>
    <cellStyle name="40% - Accent5 10 2 2 7 2" xfId="12179"/>
    <cellStyle name="40% - Accent5 10 2 2 7 2 2" xfId="31737"/>
    <cellStyle name="40% - Accent5 10 2 2 7 2 3" xfId="49522"/>
    <cellStyle name="40% - Accent5 10 2 2 7 3" xfId="18302"/>
    <cellStyle name="40% - Accent5 10 2 2 7 3 2" xfId="37660"/>
    <cellStyle name="40% - Accent5 10 2 2 7 4" xfId="26477"/>
    <cellStyle name="40% - Accent5 10 2 2 7 5" xfId="44307"/>
    <cellStyle name="40% - Accent5 10 2 2 8" xfId="7283"/>
    <cellStyle name="40% - Accent5 10 2 2 8 2" xfId="26843"/>
    <cellStyle name="40% - Accent5 10 2 2 8 3" xfId="44667"/>
    <cellStyle name="40% - Accent5 10 2 2 9" xfId="12502"/>
    <cellStyle name="40% - Accent5 10 2 2 9 2" xfId="32059"/>
    <cellStyle name="40% - Accent5 10 2 2 9 3" xfId="49843"/>
    <cellStyle name="40% - Accent5 10 2 3" xfId="1634"/>
    <cellStyle name="40% - Accent5 10 2 3 10" xfId="39598"/>
    <cellStyle name="40% - Accent5 10 2 3 2" xfId="2380"/>
    <cellStyle name="40% - Accent5 10 2 3 2 2" xfId="4403"/>
    <cellStyle name="40% - Accent5 10 2 3 2 2 2" xfId="9790"/>
    <cellStyle name="40% - Accent5 10 2 3 2 2 2 2" xfId="29348"/>
    <cellStyle name="40% - Accent5 10 2 3 2 2 2 3" xfId="47163"/>
    <cellStyle name="40% - Accent5 10 2 3 2 2 3" xfId="15909"/>
    <cellStyle name="40% - Accent5 10 2 3 2 2 3 2" xfId="35301"/>
    <cellStyle name="40% - Accent5 10 2 3 2 2 4" xfId="24118"/>
    <cellStyle name="40% - Accent5 10 2 3 2 2 5" xfId="41948"/>
    <cellStyle name="40% - Accent5 10 2 3 2 3" xfId="5715"/>
    <cellStyle name="40% - Accent5 10 2 3 2 3 2" xfId="11076"/>
    <cellStyle name="40% - Accent5 10 2 3 2 3 2 2" xfId="30634"/>
    <cellStyle name="40% - Accent5 10 2 3 2 3 2 3" xfId="48420"/>
    <cellStyle name="40% - Accent5 10 2 3 2 3 3" xfId="17199"/>
    <cellStyle name="40% - Accent5 10 2 3 2 3 3 2" xfId="36558"/>
    <cellStyle name="40% - Accent5 10 2 3 2 3 4" xfId="25375"/>
    <cellStyle name="40% - Accent5 10 2 3 2 3 5" xfId="43205"/>
    <cellStyle name="40% - Accent5 10 2 3 2 4" xfId="8175"/>
    <cellStyle name="40% - Accent5 10 2 3 2 4 2" xfId="27735"/>
    <cellStyle name="40% - Accent5 10 2 3 2 4 3" xfId="45555"/>
    <cellStyle name="40% - Accent5 10 2 3 2 5" xfId="14256"/>
    <cellStyle name="40% - Accent5 10 2 3 2 5 2" xfId="33685"/>
    <cellStyle name="40% - Accent5 10 2 3 2 6" xfId="19532"/>
    <cellStyle name="40% - Accent5 10 2 3 2 6 2" xfId="38856"/>
    <cellStyle name="40% - Accent5 10 2 3 2 7" xfId="22501"/>
    <cellStyle name="40% - Accent5 10 2 3 2 8" xfId="21016"/>
    <cellStyle name="40% - Accent5 10 2 3 2 9" xfId="40340"/>
    <cellStyle name="40% - Accent5 10 2 3 3" xfId="3676"/>
    <cellStyle name="40% - Accent5 10 2 3 3 2" xfId="9063"/>
    <cellStyle name="40% - Accent5 10 2 3 3 2 2" xfId="28621"/>
    <cellStyle name="40% - Accent5 10 2 3 3 2 3" xfId="46437"/>
    <cellStyle name="40% - Accent5 10 2 3 3 3" xfId="15182"/>
    <cellStyle name="40% - Accent5 10 2 3 3 3 2" xfId="34575"/>
    <cellStyle name="40% - Accent5 10 2 3 3 4" xfId="23392"/>
    <cellStyle name="40% - Accent5 10 2 3 3 5" xfId="41222"/>
    <cellStyle name="40% - Accent5 10 2 3 4" xfId="5091"/>
    <cellStyle name="40% - Accent5 10 2 3 4 2" xfId="10458"/>
    <cellStyle name="40% - Accent5 10 2 3 4 2 2" xfId="30016"/>
    <cellStyle name="40% - Accent5 10 2 3 4 2 3" xfId="47829"/>
    <cellStyle name="40% - Accent5 10 2 3 4 3" xfId="16581"/>
    <cellStyle name="40% - Accent5 10 2 3 4 3 2" xfId="35967"/>
    <cellStyle name="40% - Accent5 10 2 3 4 4" xfId="24784"/>
    <cellStyle name="40% - Accent5 10 2 3 4 5" xfId="42614"/>
    <cellStyle name="40% - Accent5 10 2 3 5" xfId="7429"/>
    <cellStyle name="40% - Accent5 10 2 3 5 2" xfId="26989"/>
    <cellStyle name="40% - Accent5 10 2 3 5 3" xfId="44813"/>
    <cellStyle name="40% - Accent5 10 2 3 6" xfId="13510"/>
    <cellStyle name="40% - Accent5 10 2 3 6 2" xfId="32943"/>
    <cellStyle name="40% - Accent5 10 2 3 7" xfId="18790"/>
    <cellStyle name="40% - Accent5 10 2 3 7 2" xfId="38114"/>
    <cellStyle name="40% - Accent5 10 2 3 8" xfId="21758"/>
    <cellStyle name="40% - Accent5 10 2 3 9" xfId="20274"/>
    <cellStyle name="40% - Accent5 10 2 4" xfId="1942"/>
    <cellStyle name="40% - Accent5 10 2 4 10" xfId="39904"/>
    <cellStyle name="40% - Accent5 10 2 4 2" xfId="2687"/>
    <cellStyle name="40% - Accent5 10 2 4 2 2" xfId="4709"/>
    <cellStyle name="40% - Accent5 10 2 4 2 2 2" xfId="10096"/>
    <cellStyle name="40% - Accent5 10 2 4 2 2 2 2" xfId="29654"/>
    <cellStyle name="40% - Accent5 10 2 4 2 2 2 3" xfId="47468"/>
    <cellStyle name="40% - Accent5 10 2 4 2 2 3" xfId="16215"/>
    <cellStyle name="40% - Accent5 10 2 4 2 2 3 2" xfId="35606"/>
    <cellStyle name="40% - Accent5 10 2 4 2 2 4" xfId="24423"/>
    <cellStyle name="40% - Accent5 10 2 4 2 2 5" xfId="42253"/>
    <cellStyle name="40% - Accent5 10 2 4 2 3" xfId="8482"/>
    <cellStyle name="40% - Accent5 10 2 4 2 3 2" xfId="28042"/>
    <cellStyle name="40% - Accent5 10 2 4 2 3 3" xfId="45861"/>
    <cellStyle name="40% - Accent5 10 2 4 2 4" xfId="14563"/>
    <cellStyle name="40% - Accent5 10 2 4 2 4 2" xfId="33991"/>
    <cellStyle name="40% - Accent5 10 2 4 2 5" xfId="19838"/>
    <cellStyle name="40% - Accent5 10 2 4 2 5 2" xfId="39162"/>
    <cellStyle name="40% - Accent5 10 2 4 2 6" xfId="22808"/>
    <cellStyle name="40% - Accent5 10 2 4 2 7" xfId="21322"/>
    <cellStyle name="40% - Accent5 10 2 4 2 8" xfId="40646"/>
    <cellStyle name="40% - Accent5 10 2 4 3" xfId="3979"/>
    <cellStyle name="40% - Accent5 10 2 4 3 2" xfId="9366"/>
    <cellStyle name="40% - Accent5 10 2 4 3 2 2" xfId="28924"/>
    <cellStyle name="40% - Accent5 10 2 4 3 2 3" xfId="46740"/>
    <cellStyle name="40% - Accent5 10 2 4 3 3" xfId="15485"/>
    <cellStyle name="40% - Accent5 10 2 4 3 3 2" xfId="34878"/>
    <cellStyle name="40% - Accent5 10 2 4 3 4" xfId="23695"/>
    <cellStyle name="40% - Accent5 10 2 4 3 5" xfId="41525"/>
    <cellStyle name="40% - Accent5 10 2 4 4" xfId="5525"/>
    <cellStyle name="40% - Accent5 10 2 4 4 2" xfId="10886"/>
    <cellStyle name="40% - Accent5 10 2 4 4 2 2" xfId="30444"/>
    <cellStyle name="40% - Accent5 10 2 4 4 2 3" xfId="48230"/>
    <cellStyle name="40% - Accent5 10 2 4 4 3" xfId="17009"/>
    <cellStyle name="40% - Accent5 10 2 4 4 3 2" xfId="36368"/>
    <cellStyle name="40% - Accent5 10 2 4 4 4" xfId="25185"/>
    <cellStyle name="40% - Accent5 10 2 4 4 5" xfId="43015"/>
    <cellStyle name="40% - Accent5 10 2 4 5" xfId="7737"/>
    <cellStyle name="40% - Accent5 10 2 4 5 2" xfId="27297"/>
    <cellStyle name="40% - Accent5 10 2 4 5 3" xfId="45119"/>
    <cellStyle name="40% - Accent5 10 2 4 6" xfId="13818"/>
    <cellStyle name="40% - Accent5 10 2 4 6 2" xfId="33249"/>
    <cellStyle name="40% - Accent5 10 2 4 7" xfId="19096"/>
    <cellStyle name="40% - Accent5 10 2 4 7 2" xfId="38420"/>
    <cellStyle name="40% - Accent5 10 2 4 8" xfId="22064"/>
    <cellStyle name="40% - Accent5 10 2 4 9" xfId="20580"/>
    <cellStyle name="40% - Accent5 10 2 5" xfId="2088"/>
    <cellStyle name="40% - Accent5 10 2 5 2" xfId="4124"/>
    <cellStyle name="40% - Accent5 10 2 5 2 2" xfId="9511"/>
    <cellStyle name="40% - Accent5 10 2 5 2 2 2" xfId="29069"/>
    <cellStyle name="40% - Accent5 10 2 5 2 2 3" xfId="46885"/>
    <cellStyle name="40% - Accent5 10 2 5 2 3" xfId="15630"/>
    <cellStyle name="40% - Accent5 10 2 5 2 3 2" xfId="35023"/>
    <cellStyle name="40% - Accent5 10 2 5 2 4" xfId="23840"/>
    <cellStyle name="40% - Accent5 10 2 5 2 5" xfId="41670"/>
    <cellStyle name="40% - Accent5 10 2 5 3" xfId="7883"/>
    <cellStyle name="40% - Accent5 10 2 5 3 2" xfId="27443"/>
    <cellStyle name="40% - Accent5 10 2 5 3 3" xfId="45264"/>
    <cellStyle name="40% - Accent5 10 2 5 4" xfId="13964"/>
    <cellStyle name="40% - Accent5 10 2 5 4 2" xfId="33394"/>
    <cellStyle name="40% - Accent5 10 2 5 5" xfId="19241"/>
    <cellStyle name="40% - Accent5 10 2 5 5 2" xfId="38565"/>
    <cellStyle name="40% - Accent5 10 2 5 6" xfId="22209"/>
    <cellStyle name="40% - Accent5 10 2 5 7" xfId="20725"/>
    <cellStyle name="40% - Accent5 10 2 5 8" xfId="40049"/>
    <cellStyle name="40% - Accent5 10 2 6" xfId="3116"/>
    <cellStyle name="40% - Accent5 10 2 6 2" xfId="8696"/>
    <cellStyle name="40% - Accent5 10 2 6 2 2" xfId="28256"/>
    <cellStyle name="40% - Accent5 10 2 6 2 3" xfId="46073"/>
    <cellStyle name="40% - Accent5 10 2 6 3" xfId="14787"/>
    <cellStyle name="40% - Accent5 10 2 6 3 2" xfId="34207"/>
    <cellStyle name="40% - Accent5 10 2 6 4" xfId="23024"/>
    <cellStyle name="40% - Accent5 10 2 6 5" xfId="40858"/>
    <cellStyle name="40% - Accent5 10 2 7" xfId="4884"/>
    <cellStyle name="40% - Accent5 10 2 7 2" xfId="10268"/>
    <cellStyle name="40% - Accent5 10 2 7 2 2" xfId="29826"/>
    <cellStyle name="40% - Accent5 10 2 7 2 3" xfId="47639"/>
    <cellStyle name="40% - Accent5 10 2 7 3" xfId="16390"/>
    <cellStyle name="40% - Accent5 10 2 7 3 2" xfId="35777"/>
    <cellStyle name="40% - Accent5 10 2 7 4" xfId="24594"/>
    <cellStyle name="40% - Accent5 10 2 7 5" xfId="42424"/>
    <cellStyle name="40% - Accent5 10 2 8" xfId="6211"/>
    <cellStyle name="40% - Accent5 10 2 8 2" xfId="11572"/>
    <cellStyle name="40% - Accent5 10 2 8 2 2" xfId="31130"/>
    <cellStyle name="40% - Accent5 10 2 8 2 3" xfId="48915"/>
    <cellStyle name="40% - Accent5 10 2 8 3" xfId="17695"/>
    <cellStyle name="40% - Accent5 10 2 8 3 2" xfId="37053"/>
    <cellStyle name="40% - Accent5 10 2 8 4" xfId="25870"/>
    <cellStyle name="40% - Accent5 10 2 8 5" xfId="43700"/>
    <cellStyle name="40% - Accent5 10 2 9" xfId="6615"/>
    <cellStyle name="40% - Accent5 10 2 9 2" xfId="11976"/>
    <cellStyle name="40% - Accent5 10 2 9 2 2" xfId="31534"/>
    <cellStyle name="40% - Accent5 10 2 9 2 3" xfId="49319"/>
    <cellStyle name="40% - Accent5 10 2 9 3" xfId="18099"/>
    <cellStyle name="40% - Accent5 10 2 9 3 2" xfId="37457"/>
    <cellStyle name="40% - Accent5 10 2 9 4" xfId="26274"/>
    <cellStyle name="40% - Accent5 10 2 9 5" xfId="44104"/>
    <cellStyle name="40% - Accent5 10 3" xfId="1423"/>
    <cellStyle name="40% - Accent5 10 3 10" xfId="13302"/>
    <cellStyle name="40% - Accent5 10 3 10 2" xfId="32739"/>
    <cellStyle name="40% - Accent5 10 3 11" xfId="18584"/>
    <cellStyle name="40% - Accent5 10 3 11 2" xfId="37910"/>
    <cellStyle name="40% - Accent5 10 3 12" xfId="21554"/>
    <cellStyle name="40% - Accent5 10 3 13" xfId="20070"/>
    <cellStyle name="40% - Accent5 10 3 14" xfId="39394"/>
    <cellStyle name="40% - Accent5 10 3 2" xfId="1721"/>
    <cellStyle name="40% - Accent5 10 3 2 10" xfId="39685"/>
    <cellStyle name="40% - Accent5 10 3 2 2" xfId="2467"/>
    <cellStyle name="40% - Accent5 10 3 2 2 2" xfId="4490"/>
    <cellStyle name="40% - Accent5 10 3 2 2 2 2" xfId="9877"/>
    <cellStyle name="40% - Accent5 10 3 2 2 2 2 2" xfId="29435"/>
    <cellStyle name="40% - Accent5 10 3 2 2 2 2 3" xfId="47250"/>
    <cellStyle name="40% - Accent5 10 3 2 2 2 3" xfId="15996"/>
    <cellStyle name="40% - Accent5 10 3 2 2 2 3 2" xfId="35388"/>
    <cellStyle name="40% - Accent5 10 3 2 2 2 4" xfId="24205"/>
    <cellStyle name="40% - Accent5 10 3 2 2 2 5" xfId="42035"/>
    <cellStyle name="40% - Accent5 10 3 2 2 3" xfId="8262"/>
    <cellStyle name="40% - Accent5 10 3 2 2 3 2" xfId="27822"/>
    <cellStyle name="40% - Accent5 10 3 2 2 3 3" xfId="45642"/>
    <cellStyle name="40% - Accent5 10 3 2 2 4" xfId="14343"/>
    <cellStyle name="40% - Accent5 10 3 2 2 4 2" xfId="33772"/>
    <cellStyle name="40% - Accent5 10 3 2 2 5" xfId="19619"/>
    <cellStyle name="40% - Accent5 10 3 2 2 5 2" xfId="38943"/>
    <cellStyle name="40% - Accent5 10 3 2 2 6" xfId="22588"/>
    <cellStyle name="40% - Accent5 10 3 2 2 7" xfId="21103"/>
    <cellStyle name="40% - Accent5 10 3 2 2 8" xfId="40427"/>
    <cellStyle name="40% - Accent5 10 3 2 3" xfId="3761"/>
    <cellStyle name="40% - Accent5 10 3 2 3 2" xfId="9148"/>
    <cellStyle name="40% - Accent5 10 3 2 3 2 2" xfId="28706"/>
    <cellStyle name="40% - Accent5 10 3 2 3 2 3" xfId="46522"/>
    <cellStyle name="40% - Accent5 10 3 2 3 3" xfId="15267"/>
    <cellStyle name="40% - Accent5 10 3 2 3 3 2" xfId="34660"/>
    <cellStyle name="40% - Accent5 10 3 2 3 4" xfId="23477"/>
    <cellStyle name="40% - Accent5 10 3 2 3 5" xfId="41307"/>
    <cellStyle name="40% - Accent5 10 3 2 4" xfId="5869"/>
    <cellStyle name="40% - Accent5 10 3 2 4 2" xfId="11230"/>
    <cellStyle name="40% - Accent5 10 3 2 4 2 2" xfId="30788"/>
    <cellStyle name="40% - Accent5 10 3 2 4 2 3" xfId="48574"/>
    <cellStyle name="40% - Accent5 10 3 2 4 3" xfId="17353"/>
    <cellStyle name="40% - Accent5 10 3 2 4 3 2" xfId="36712"/>
    <cellStyle name="40% - Accent5 10 3 2 4 4" xfId="25529"/>
    <cellStyle name="40% - Accent5 10 3 2 4 5" xfId="43359"/>
    <cellStyle name="40% - Accent5 10 3 2 5" xfId="7516"/>
    <cellStyle name="40% - Accent5 10 3 2 5 2" xfId="27076"/>
    <cellStyle name="40% - Accent5 10 3 2 5 3" xfId="44900"/>
    <cellStyle name="40% - Accent5 10 3 2 6" xfId="13597"/>
    <cellStyle name="40% - Accent5 10 3 2 6 2" xfId="33030"/>
    <cellStyle name="40% - Accent5 10 3 2 7" xfId="18877"/>
    <cellStyle name="40% - Accent5 10 3 2 7 2" xfId="38201"/>
    <cellStyle name="40% - Accent5 10 3 2 8" xfId="21845"/>
    <cellStyle name="40% - Accent5 10 3 2 9" xfId="20361"/>
    <cellStyle name="40% - Accent5 10 3 3" xfId="2175"/>
    <cellStyle name="40% - Accent5 10 3 3 2" xfId="4211"/>
    <cellStyle name="40% - Accent5 10 3 3 2 2" xfId="9598"/>
    <cellStyle name="40% - Accent5 10 3 3 2 2 2" xfId="29156"/>
    <cellStyle name="40% - Accent5 10 3 3 2 2 3" xfId="46972"/>
    <cellStyle name="40% - Accent5 10 3 3 2 3" xfId="15717"/>
    <cellStyle name="40% - Accent5 10 3 3 2 3 2" xfId="35110"/>
    <cellStyle name="40% - Accent5 10 3 3 2 4" xfId="23927"/>
    <cellStyle name="40% - Accent5 10 3 3 2 5" xfId="41757"/>
    <cellStyle name="40% - Accent5 10 3 3 3" xfId="7970"/>
    <cellStyle name="40% - Accent5 10 3 3 3 2" xfId="27530"/>
    <cellStyle name="40% - Accent5 10 3 3 3 3" xfId="45351"/>
    <cellStyle name="40% - Accent5 10 3 3 4" xfId="14051"/>
    <cellStyle name="40% - Accent5 10 3 3 4 2" xfId="33481"/>
    <cellStyle name="40% - Accent5 10 3 3 5" xfId="19328"/>
    <cellStyle name="40% - Accent5 10 3 3 5 2" xfId="38652"/>
    <cellStyle name="40% - Accent5 10 3 3 6" xfId="22296"/>
    <cellStyle name="40% - Accent5 10 3 3 7" xfId="20812"/>
    <cellStyle name="40% - Accent5 10 3 3 8" xfId="40136"/>
    <cellStyle name="40% - Accent5 10 3 4" xfId="3608"/>
    <cellStyle name="40% - Accent5 10 3 4 2" xfId="8995"/>
    <cellStyle name="40% - Accent5 10 3 4 2 2" xfId="28553"/>
    <cellStyle name="40% - Accent5 10 3 4 2 3" xfId="46369"/>
    <cellStyle name="40% - Accent5 10 3 4 3" xfId="15114"/>
    <cellStyle name="40% - Accent5 10 3 4 3 2" xfId="34507"/>
    <cellStyle name="40% - Accent5 10 3 4 4" xfId="23324"/>
    <cellStyle name="40% - Accent5 10 3 4 5" xfId="41154"/>
    <cellStyle name="40% - Accent5 10 3 5" xfId="3203"/>
    <cellStyle name="40% - Accent5 10 3 6" xfId="5260"/>
    <cellStyle name="40% - Accent5 10 3 6 2" xfId="10626"/>
    <cellStyle name="40% - Accent5 10 3 6 2 2" xfId="30184"/>
    <cellStyle name="40% - Accent5 10 3 6 2 3" xfId="47983"/>
    <cellStyle name="40% - Accent5 10 3 6 3" xfId="16749"/>
    <cellStyle name="40% - Accent5 10 3 6 3 2" xfId="36121"/>
    <cellStyle name="40% - Accent5 10 3 6 4" xfId="24938"/>
    <cellStyle name="40% - Accent5 10 3 6 5" xfId="42768"/>
    <cellStyle name="40% - Accent5 10 3 7" xfId="7224"/>
    <cellStyle name="40% - Accent5 10 3 7 2" xfId="26784"/>
    <cellStyle name="40% - Accent5 10 3 7 3" xfId="44609"/>
    <cellStyle name="40% - Accent5 10 3 8" xfId="12444"/>
    <cellStyle name="40% - Accent5 10 3 8 2" xfId="32001"/>
    <cellStyle name="40% - Accent5 10 3 8 3" xfId="49785"/>
    <cellStyle name="40% - Accent5 10 3 9" xfId="12800"/>
    <cellStyle name="40% - Accent5 10 3 9 2" xfId="32356"/>
    <cellStyle name="40% - Accent5 10 3 9 3" xfId="50095"/>
    <cellStyle name="40% - Accent5 10 4" xfId="1576"/>
    <cellStyle name="40% - Accent5 10 4 10" xfId="21700"/>
    <cellStyle name="40% - Accent5 10 4 11" xfId="20216"/>
    <cellStyle name="40% - Accent5 10 4 12" xfId="39540"/>
    <cellStyle name="40% - Accent5 10 4 2" xfId="2322"/>
    <cellStyle name="40% - Accent5 10 4 2 10" xfId="20958"/>
    <cellStyle name="40% - Accent5 10 4 2 11" xfId="40282"/>
    <cellStyle name="40% - Accent5 10 4 2 2" xfId="3349"/>
    <cellStyle name="40% - Accent5 10 4 2 2 2" xfId="8841"/>
    <cellStyle name="40% - Accent5 10 4 2 2 2 2" xfId="28401"/>
    <cellStyle name="40% - Accent5 10 4 2 2 2 3" xfId="46218"/>
    <cellStyle name="40% - Accent5 10 4 2 2 3" xfId="14943"/>
    <cellStyle name="40% - Accent5 10 4 2 2 3 2" xfId="34356"/>
    <cellStyle name="40% - Accent5 10 4 2 2 4" xfId="23173"/>
    <cellStyle name="40% - Accent5 10 4 2 2 5" xfId="41003"/>
    <cellStyle name="40% - Accent5 10 4 2 3" xfId="5657"/>
    <cellStyle name="40% - Accent5 10 4 2 3 2" xfId="11018"/>
    <cellStyle name="40% - Accent5 10 4 2 3 2 2" xfId="30576"/>
    <cellStyle name="40% - Accent5 10 4 2 3 2 3" xfId="48362"/>
    <cellStyle name="40% - Accent5 10 4 2 3 3" xfId="17141"/>
    <cellStyle name="40% - Accent5 10 4 2 3 3 2" xfId="36500"/>
    <cellStyle name="40% - Accent5 10 4 2 3 4" xfId="25317"/>
    <cellStyle name="40% - Accent5 10 4 2 3 5" xfId="43147"/>
    <cellStyle name="40% - Accent5 10 4 2 4" xfId="6356"/>
    <cellStyle name="40% - Accent5 10 4 2 4 2" xfId="11717"/>
    <cellStyle name="40% - Accent5 10 4 2 4 2 2" xfId="31275"/>
    <cellStyle name="40% - Accent5 10 4 2 4 2 3" xfId="49060"/>
    <cellStyle name="40% - Accent5 10 4 2 4 3" xfId="17840"/>
    <cellStyle name="40% - Accent5 10 4 2 4 3 2" xfId="37198"/>
    <cellStyle name="40% - Accent5 10 4 2 4 4" xfId="26015"/>
    <cellStyle name="40% - Accent5 10 4 2 4 5" xfId="43845"/>
    <cellStyle name="40% - Accent5 10 4 2 5" xfId="6760"/>
    <cellStyle name="40% - Accent5 10 4 2 5 2" xfId="12121"/>
    <cellStyle name="40% - Accent5 10 4 2 5 2 2" xfId="31679"/>
    <cellStyle name="40% - Accent5 10 4 2 5 2 3" xfId="49464"/>
    <cellStyle name="40% - Accent5 10 4 2 5 3" xfId="18244"/>
    <cellStyle name="40% - Accent5 10 4 2 5 3 2" xfId="37602"/>
    <cellStyle name="40% - Accent5 10 4 2 5 4" xfId="26419"/>
    <cellStyle name="40% - Accent5 10 4 2 5 5" xfId="44249"/>
    <cellStyle name="40% - Accent5 10 4 2 6" xfId="8117"/>
    <cellStyle name="40% - Accent5 10 4 2 6 2" xfId="27677"/>
    <cellStyle name="40% - Accent5 10 4 2 6 3" xfId="45497"/>
    <cellStyle name="40% - Accent5 10 4 2 7" xfId="14198"/>
    <cellStyle name="40% - Accent5 10 4 2 7 2" xfId="33627"/>
    <cellStyle name="40% - Accent5 10 4 2 8" xfId="19474"/>
    <cellStyle name="40% - Accent5 10 4 2 8 2" xfId="38798"/>
    <cellStyle name="40% - Accent5 10 4 2 9" xfId="22443"/>
    <cellStyle name="40% - Accent5 10 4 3" xfId="3015"/>
    <cellStyle name="40% - Accent5 10 4 3 2" xfId="8638"/>
    <cellStyle name="40% - Accent5 10 4 3 2 2" xfId="28198"/>
    <cellStyle name="40% - Accent5 10 4 3 2 3" xfId="46015"/>
    <cellStyle name="40% - Accent5 10 4 3 3" xfId="14729"/>
    <cellStyle name="40% - Accent5 10 4 3 3 2" xfId="34149"/>
    <cellStyle name="40% - Accent5 10 4 3 4" xfId="22966"/>
    <cellStyle name="40% - Accent5 10 4 3 5" xfId="40800"/>
    <cellStyle name="40% - Accent5 10 4 4" xfId="5033"/>
    <cellStyle name="40% - Accent5 10 4 4 2" xfId="10400"/>
    <cellStyle name="40% - Accent5 10 4 4 2 2" xfId="29958"/>
    <cellStyle name="40% - Accent5 10 4 4 2 3" xfId="47771"/>
    <cellStyle name="40% - Accent5 10 4 4 3" xfId="16523"/>
    <cellStyle name="40% - Accent5 10 4 4 3 2" xfId="35909"/>
    <cellStyle name="40% - Accent5 10 4 4 4" xfId="24726"/>
    <cellStyle name="40% - Accent5 10 4 4 5" xfId="42556"/>
    <cellStyle name="40% - Accent5 10 4 5" xfId="6153"/>
    <cellStyle name="40% - Accent5 10 4 5 2" xfId="11514"/>
    <cellStyle name="40% - Accent5 10 4 5 2 2" xfId="31072"/>
    <cellStyle name="40% - Accent5 10 4 5 2 3" xfId="48857"/>
    <cellStyle name="40% - Accent5 10 4 5 3" xfId="17637"/>
    <cellStyle name="40% - Accent5 10 4 5 3 2" xfId="36995"/>
    <cellStyle name="40% - Accent5 10 4 5 4" xfId="25812"/>
    <cellStyle name="40% - Accent5 10 4 5 5" xfId="43642"/>
    <cellStyle name="40% - Accent5 10 4 6" xfId="6557"/>
    <cellStyle name="40% - Accent5 10 4 6 2" xfId="11918"/>
    <cellStyle name="40% - Accent5 10 4 6 2 2" xfId="31476"/>
    <cellStyle name="40% - Accent5 10 4 6 2 3" xfId="49261"/>
    <cellStyle name="40% - Accent5 10 4 6 3" xfId="18041"/>
    <cellStyle name="40% - Accent5 10 4 6 3 2" xfId="37399"/>
    <cellStyle name="40% - Accent5 10 4 6 4" xfId="26216"/>
    <cellStyle name="40% - Accent5 10 4 6 5" xfId="44046"/>
    <cellStyle name="40% - Accent5 10 4 7" xfId="7371"/>
    <cellStyle name="40% - Accent5 10 4 7 2" xfId="26931"/>
    <cellStyle name="40% - Accent5 10 4 7 3" xfId="44755"/>
    <cellStyle name="40% - Accent5 10 4 8" xfId="13452"/>
    <cellStyle name="40% - Accent5 10 4 8 2" xfId="32885"/>
    <cellStyle name="40% - Accent5 10 4 9" xfId="18732"/>
    <cellStyle name="40% - Accent5 10 4 9 2" xfId="38056"/>
    <cellStyle name="40% - Accent5 10 5" xfId="1883"/>
    <cellStyle name="40% - Accent5 10 5 10" xfId="39846"/>
    <cellStyle name="40% - Accent5 10 5 2" xfId="2629"/>
    <cellStyle name="40% - Accent5 10 5 2 2" xfId="4651"/>
    <cellStyle name="40% - Accent5 10 5 2 2 2" xfId="10038"/>
    <cellStyle name="40% - Accent5 10 5 2 2 2 2" xfId="29596"/>
    <cellStyle name="40% - Accent5 10 5 2 2 2 3" xfId="47410"/>
    <cellStyle name="40% - Accent5 10 5 2 2 3" xfId="16157"/>
    <cellStyle name="40% - Accent5 10 5 2 2 3 2" xfId="35548"/>
    <cellStyle name="40% - Accent5 10 5 2 2 4" xfId="24365"/>
    <cellStyle name="40% - Accent5 10 5 2 2 5" xfId="42195"/>
    <cellStyle name="40% - Accent5 10 5 2 3" xfId="8424"/>
    <cellStyle name="40% - Accent5 10 5 2 3 2" xfId="27984"/>
    <cellStyle name="40% - Accent5 10 5 2 3 3" xfId="45803"/>
    <cellStyle name="40% - Accent5 10 5 2 4" xfId="14505"/>
    <cellStyle name="40% - Accent5 10 5 2 4 2" xfId="33933"/>
    <cellStyle name="40% - Accent5 10 5 2 5" xfId="19780"/>
    <cellStyle name="40% - Accent5 10 5 2 5 2" xfId="39104"/>
    <cellStyle name="40% - Accent5 10 5 2 6" xfId="22750"/>
    <cellStyle name="40% - Accent5 10 5 2 7" xfId="21264"/>
    <cellStyle name="40% - Accent5 10 5 2 8" xfId="40588"/>
    <cellStyle name="40% - Accent5 10 5 3" xfId="3921"/>
    <cellStyle name="40% - Accent5 10 5 3 2" xfId="9308"/>
    <cellStyle name="40% - Accent5 10 5 3 2 2" xfId="28866"/>
    <cellStyle name="40% - Accent5 10 5 3 2 3" xfId="46682"/>
    <cellStyle name="40% - Accent5 10 5 3 3" xfId="15427"/>
    <cellStyle name="40% - Accent5 10 5 3 3 2" xfId="34820"/>
    <cellStyle name="40% - Accent5 10 5 3 4" xfId="23637"/>
    <cellStyle name="40% - Accent5 10 5 3 5" xfId="41467"/>
    <cellStyle name="40% - Accent5 10 5 4" xfId="5467"/>
    <cellStyle name="40% - Accent5 10 5 4 2" xfId="10828"/>
    <cellStyle name="40% - Accent5 10 5 4 2 2" xfId="30386"/>
    <cellStyle name="40% - Accent5 10 5 4 2 3" xfId="48172"/>
    <cellStyle name="40% - Accent5 10 5 4 3" xfId="16951"/>
    <cellStyle name="40% - Accent5 10 5 4 3 2" xfId="36310"/>
    <cellStyle name="40% - Accent5 10 5 4 4" xfId="25127"/>
    <cellStyle name="40% - Accent5 10 5 4 5" xfId="42957"/>
    <cellStyle name="40% - Accent5 10 5 5" xfId="7678"/>
    <cellStyle name="40% - Accent5 10 5 5 2" xfId="27238"/>
    <cellStyle name="40% - Accent5 10 5 5 3" xfId="45061"/>
    <cellStyle name="40% - Accent5 10 5 6" xfId="13759"/>
    <cellStyle name="40% - Accent5 10 5 6 2" xfId="33191"/>
    <cellStyle name="40% - Accent5 10 5 7" xfId="19038"/>
    <cellStyle name="40% - Accent5 10 5 7 2" xfId="38362"/>
    <cellStyle name="40% - Accent5 10 5 8" xfId="22006"/>
    <cellStyle name="40% - Accent5 10 5 9" xfId="20522"/>
    <cellStyle name="40% - Accent5 10 6" xfId="2030"/>
    <cellStyle name="40% - Accent5 10 6 2" xfId="4066"/>
    <cellStyle name="40% - Accent5 10 6 2 2" xfId="9453"/>
    <cellStyle name="40% - Accent5 10 6 2 2 2" xfId="29011"/>
    <cellStyle name="40% - Accent5 10 6 2 2 3" xfId="46827"/>
    <cellStyle name="40% - Accent5 10 6 2 3" xfId="15572"/>
    <cellStyle name="40% - Accent5 10 6 2 3 2" xfId="34965"/>
    <cellStyle name="40% - Accent5 10 6 2 4" xfId="23782"/>
    <cellStyle name="40% - Accent5 10 6 2 5" xfId="41612"/>
    <cellStyle name="40% - Accent5 10 6 3" xfId="7825"/>
    <cellStyle name="40% - Accent5 10 6 3 2" xfId="27385"/>
    <cellStyle name="40% - Accent5 10 6 3 3" xfId="45206"/>
    <cellStyle name="40% - Accent5 10 6 4" xfId="13906"/>
    <cellStyle name="40% - Accent5 10 6 4 2" xfId="33336"/>
    <cellStyle name="40% - Accent5 10 6 5" xfId="19183"/>
    <cellStyle name="40% - Accent5 10 6 5 2" xfId="38507"/>
    <cellStyle name="40% - Accent5 10 6 6" xfId="22151"/>
    <cellStyle name="40% - Accent5 10 6 7" xfId="20667"/>
    <cellStyle name="40% - Accent5 10 6 8" xfId="39991"/>
    <cellStyle name="40% - Accent5 10 7" xfId="2862"/>
    <cellStyle name="40% - Accent5 10 8" xfId="4824"/>
    <cellStyle name="40% - Accent5 10 8 2" xfId="10208"/>
    <cellStyle name="40% - Accent5 10 8 2 2" xfId="29766"/>
    <cellStyle name="40% - Accent5 10 8 2 3" xfId="47580"/>
    <cellStyle name="40% - Accent5 10 8 3" xfId="16330"/>
    <cellStyle name="40% - Accent5 10 8 3 2" xfId="35718"/>
    <cellStyle name="40% - Accent5 10 8 4" xfId="24535"/>
    <cellStyle name="40% - Accent5 10 8 5" xfId="42365"/>
    <cellStyle name="40% - Accent5 10 9" xfId="7078"/>
    <cellStyle name="40% - Accent5 10 9 2" xfId="26639"/>
    <cellStyle name="40% - Accent5 10 9 3" xfId="44464"/>
    <cellStyle name="40% - Accent5 11" xfId="1146"/>
    <cellStyle name="40% - Accent5 11 10" xfId="6575"/>
    <cellStyle name="40% - Accent5 11 10 2" xfId="11936"/>
    <cellStyle name="40% - Accent5 11 10 2 2" xfId="31494"/>
    <cellStyle name="40% - Accent5 11 10 2 3" xfId="49279"/>
    <cellStyle name="40% - Accent5 11 10 3" xfId="18059"/>
    <cellStyle name="40% - Accent5 11 10 3 2" xfId="37417"/>
    <cellStyle name="40% - Accent5 11 10 4" xfId="26234"/>
    <cellStyle name="40% - Accent5 11 10 5" xfId="44064"/>
    <cellStyle name="40% - Accent5 11 11" xfId="7097"/>
    <cellStyle name="40% - Accent5 11 11 2" xfId="26657"/>
    <cellStyle name="40% - Accent5 11 11 3" xfId="44482"/>
    <cellStyle name="40% - Accent5 11 12" xfId="12304"/>
    <cellStyle name="40% - Accent5 11 12 2" xfId="31862"/>
    <cellStyle name="40% - Accent5 11 12 3" xfId="49647"/>
    <cellStyle name="40% - Accent5 11 13" xfId="12657"/>
    <cellStyle name="40% - Accent5 11 13 2" xfId="32214"/>
    <cellStyle name="40% - Accent5 11 13 3" xfId="49957"/>
    <cellStyle name="40% - Accent5 11 14" xfId="13108"/>
    <cellStyle name="40% - Accent5 11 14 2" xfId="32610"/>
    <cellStyle name="40% - Accent5 11 15" xfId="18425"/>
    <cellStyle name="40% - Accent5 11 15 2" xfId="37783"/>
    <cellStyle name="40% - Accent5 11 16" xfId="21427"/>
    <cellStyle name="40% - Accent5 11 17" xfId="19943"/>
    <cellStyle name="40% - Accent5 11 18" xfId="39267"/>
    <cellStyle name="40% - Accent5 11 2" xfId="1250"/>
    <cellStyle name="40% - Accent5 11 2 10" xfId="7155"/>
    <cellStyle name="40% - Accent5 11 2 10 2" xfId="26715"/>
    <cellStyle name="40% - Accent5 11 2 10 3" xfId="44540"/>
    <cellStyle name="40% - Accent5 11 2 11" xfId="12363"/>
    <cellStyle name="40% - Accent5 11 2 11 2" xfId="31921"/>
    <cellStyle name="40% - Accent5 11 2 11 3" xfId="49705"/>
    <cellStyle name="40% - Accent5 11 2 12" xfId="12718"/>
    <cellStyle name="40% - Accent5 11 2 12 2" xfId="32274"/>
    <cellStyle name="40% - Accent5 11 2 12 3" xfId="50015"/>
    <cellStyle name="40% - Accent5 11 2 13" xfId="13171"/>
    <cellStyle name="40% - Accent5 11 2 13 2" xfId="32670"/>
    <cellStyle name="40% - Accent5 11 2 14" xfId="18483"/>
    <cellStyle name="40% - Accent5 11 2 14 2" xfId="37841"/>
    <cellStyle name="40% - Accent5 11 2 15" xfId="21485"/>
    <cellStyle name="40% - Accent5 11 2 16" xfId="20001"/>
    <cellStyle name="40% - Accent5 11 2 17" xfId="39325"/>
    <cellStyle name="40% - Accent5 11 2 2" xfId="1505"/>
    <cellStyle name="40% - Accent5 11 2 2 10" xfId="12876"/>
    <cellStyle name="40% - Accent5 11 2 2 10 2" xfId="32432"/>
    <cellStyle name="40% - Accent5 11 2 2 10 3" xfId="50171"/>
    <cellStyle name="40% - Accent5 11 2 2 11" xfId="13382"/>
    <cellStyle name="40% - Accent5 11 2 2 11 2" xfId="32815"/>
    <cellStyle name="40% - Accent5 11 2 2 12" xfId="18662"/>
    <cellStyle name="40% - Accent5 11 2 2 12 2" xfId="37986"/>
    <cellStyle name="40% - Accent5 11 2 2 13" xfId="21630"/>
    <cellStyle name="40% - Accent5 11 2 2 14" xfId="20146"/>
    <cellStyle name="40% - Accent5 11 2 2 15" xfId="39470"/>
    <cellStyle name="40% - Accent5 11 2 2 2" xfId="1798"/>
    <cellStyle name="40% - Accent5 11 2 2 2 10" xfId="39761"/>
    <cellStyle name="40% - Accent5 11 2 2 2 2" xfId="2544"/>
    <cellStyle name="40% - Accent5 11 2 2 2 2 2" xfId="4567"/>
    <cellStyle name="40% - Accent5 11 2 2 2 2 2 2" xfId="9954"/>
    <cellStyle name="40% - Accent5 11 2 2 2 2 2 2 2" xfId="29512"/>
    <cellStyle name="40% - Accent5 11 2 2 2 2 2 2 3" xfId="47326"/>
    <cellStyle name="40% - Accent5 11 2 2 2 2 2 3" xfId="16073"/>
    <cellStyle name="40% - Accent5 11 2 2 2 2 2 3 2" xfId="35464"/>
    <cellStyle name="40% - Accent5 11 2 2 2 2 2 4" xfId="24281"/>
    <cellStyle name="40% - Accent5 11 2 2 2 2 2 5" xfId="42111"/>
    <cellStyle name="40% - Accent5 11 2 2 2 2 3" xfId="8339"/>
    <cellStyle name="40% - Accent5 11 2 2 2 2 3 2" xfId="27899"/>
    <cellStyle name="40% - Accent5 11 2 2 2 2 3 3" xfId="45718"/>
    <cellStyle name="40% - Accent5 11 2 2 2 2 4" xfId="14420"/>
    <cellStyle name="40% - Accent5 11 2 2 2 2 4 2" xfId="33848"/>
    <cellStyle name="40% - Accent5 11 2 2 2 2 5" xfId="19695"/>
    <cellStyle name="40% - Accent5 11 2 2 2 2 5 2" xfId="39019"/>
    <cellStyle name="40% - Accent5 11 2 2 2 2 6" xfId="22665"/>
    <cellStyle name="40% - Accent5 11 2 2 2 2 7" xfId="21179"/>
    <cellStyle name="40% - Accent5 11 2 2 2 2 8" xfId="40503"/>
    <cellStyle name="40% - Accent5 11 2 2 2 3" xfId="3837"/>
    <cellStyle name="40% - Accent5 11 2 2 2 3 2" xfId="9224"/>
    <cellStyle name="40% - Accent5 11 2 2 2 3 2 2" xfId="28782"/>
    <cellStyle name="40% - Accent5 11 2 2 2 3 2 3" xfId="46598"/>
    <cellStyle name="40% - Accent5 11 2 2 2 3 3" xfId="15343"/>
    <cellStyle name="40% - Accent5 11 2 2 2 3 3 2" xfId="34736"/>
    <cellStyle name="40% - Accent5 11 2 2 2 3 4" xfId="23553"/>
    <cellStyle name="40% - Accent5 11 2 2 2 3 5" xfId="41383"/>
    <cellStyle name="40% - Accent5 11 2 2 2 4" xfId="5945"/>
    <cellStyle name="40% - Accent5 11 2 2 2 4 2" xfId="11306"/>
    <cellStyle name="40% - Accent5 11 2 2 2 4 2 2" xfId="30864"/>
    <cellStyle name="40% - Accent5 11 2 2 2 4 2 3" xfId="48650"/>
    <cellStyle name="40% - Accent5 11 2 2 2 4 3" xfId="17429"/>
    <cellStyle name="40% - Accent5 11 2 2 2 4 3 2" xfId="36788"/>
    <cellStyle name="40% - Accent5 11 2 2 2 4 4" xfId="25605"/>
    <cellStyle name="40% - Accent5 11 2 2 2 4 5" xfId="43435"/>
    <cellStyle name="40% - Accent5 11 2 2 2 5" xfId="7593"/>
    <cellStyle name="40% - Accent5 11 2 2 2 5 2" xfId="27153"/>
    <cellStyle name="40% - Accent5 11 2 2 2 5 3" xfId="44976"/>
    <cellStyle name="40% - Accent5 11 2 2 2 6" xfId="13674"/>
    <cellStyle name="40% - Accent5 11 2 2 2 6 2" xfId="33106"/>
    <cellStyle name="40% - Accent5 11 2 2 2 7" xfId="18953"/>
    <cellStyle name="40% - Accent5 11 2 2 2 7 2" xfId="38277"/>
    <cellStyle name="40% - Accent5 11 2 2 2 8" xfId="21921"/>
    <cellStyle name="40% - Accent5 11 2 2 2 9" xfId="20437"/>
    <cellStyle name="40% - Accent5 11 2 2 3" xfId="2252"/>
    <cellStyle name="40% - Accent5 11 2 2 3 2" xfId="4288"/>
    <cellStyle name="40% - Accent5 11 2 2 3 2 2" xfId="9675"/>
    <cellStyle name="40% - Accent5 11 2 2 3 2 2 2" xfId="29233"/>
    <cellStyle name="40% - Accent5 11 2 2 3 2 2 3" xfId="47048"/>
    <cellStyle name="40% - Accent5 11 2 2 3 2 3" xfId="15794"/>
    <cellStyle name="40% - Accent5 11 2 2 3 2 3 2" xfId="35186"/>
    <cellStyle name="40% - Accent5 11 2 2 3 2 4" xfId="24003"/>
    <cellStyle name="40% - Accent5 11 2 2 3 2 5" xfId="41833"/>
    <cellStyle name="40% - Accent5 11 2 2 3 3" xfId="8047"/>
    <cellStyle name="40% - Accent5 11 2 2 3 3 2" xfId="27607"/>
    <cellStyle name="40% - Accent5 11 2 2 3 3 3" xfId="45427"/>
    <cellStyle name="40% - Accent5 11 2 2 3 4" xfId="14128"/>
    <cellStyle name="40% - Accent5 11 2 2 3 4 2" xfId="33557"/>
    <cellStyle name="40% - Accent5 11 2 2 3 5" xfId="19404"/>
    <cellStyle name="40% - Accent5 11 2 2 3 5 2" xfId="38728"/>
    <cellStyle name="40% - Accent5 11 2 2 3 6" xfId="22373"/>
    <cellStyle name="40% - Accent5 11 2 2 3 7" xfId="20888"/>
    <cellStyle name="40% - Accent5 11 2 2 3 8" xfId="40212"/>
    <cellStyle name="40% - Accent5 11 2 2 4" xfId="3425"/>
    <cellStyle name="40% - Accent5 11 2 2 4 2" xfId="8917"/>
    <cellStyle name="40% - Accent5 11 2 2 4 2 2" xfId="28477"/>
    <cellStyle name="40% - Accent5 11 2 2 4 2 3" xfId="46294"/>
    <cellStyle name="40% - Accent5 11 2 2 4 3" xfId="15019"/>
    <cellStyle name="40% - Accent5 11 2 2 4 3 2" xfId="34432"/>
    <cellStyle name="40% - Accent5 11 2 2 4 4" xfId="23249"/>
    <cellStyle name="40% - Accent5 11 2 2 4 5" xfId="41079"/>
    <cellStyle name="40% - Accent5 11 2 2 5" xfId="5336"/>
    <cellStyle name="40% - Accent5 11 2 2 5 2" xfId="10702"/>
    <cellStyle name="40% - Accent5 11 2 2 5 2 2" xfId="30260"/>
    <cellStyle name="40% - Accent5 11 2 2 5 2 3" xfId="48059"/>
    <cellStyle name="40% - Accent5 11 2 2 5 3" xfId="16825"/>
    <cellStyle name="40% - Accent5 11 2 2 5 3 2" xfId="36197"/>
    <cellStyle name="40% - Accent5 11 2 2 5 4" xfId="25014"/>
    <cellStyle name="40% - Accent5 11 2 2 5 5" xfId="42844"/>
    <cellStyle name="40% - Accent5 11 2 2 6" xfId="6432"/>
    <cellStyle name="40% - Accent5 11 2 2 6 2" xfId="11793"/>
    <cellStyle name="40% - Accent5 11 2 2 6 2 2" xfId="31351"/>
    <cellStyle name="40% - Accent5 11 2 2 6 2 3" xfId="49136"/>
    <cellStyle name="40% - Accent5 11 2 2 6 3" xfId="17916"/>
    <cellStyle name="40% - Accent5 11 2 2 6 3 2" xfId="37274"/>
    <cellStyle name="40% - Accent5 11 2 2 6 4" xfId="26091"/>
    <cellStyle name="40% - Accent5 11 2 2 6 5" xfId="43921"/>
    <cellStyle name="40% - Accent5 11 2 2 7" xfId="6836"/>
    <cellStyle name="40% - Accent5 11 2 2 7 2" xfId="12197"/>
    <cellStyle name="40% - Accent5 11 2 2 7 2 2" xfId="31755"/>
    <cellStyle name="40% - Accent5 11 2 2 7 2 3" xfId="49540"/>
    <cellStyle name="40% - Accent5 11 2 2 7 3" xfId="18320"/>
    <cellStyle name="40% - Accent5 11 2 2 7 3 2" xfId="37678"/>
    <cellStyle name="40% - Accent5 11 2 2 7 4" xfId="26495"/>
    <cellStyle name="40% - Accent5 11 2 2 7 5" xfId="44325"/>
    <cellStyle name="40% - Accent5 11 2 2 8" xfId="7301"/>
    <cellStyle name="40% - Accent5 11 2 2 8 2" xfId="26861"/>
    <cellStyle name="40% - Accent5 11 2 2 8 3" xfId="44685"/>
    <cellStyle name="40% - Accent5 11 2 2 9" xfId="12520"/>
    <cellStyle name="40% - Accent5 11 2 2 9 2" xfId="32077"/>
    <cellStyle name="40% - Accent5 11 2 2 9 3" xfId="49861"/>
    <cellStyle name="40% - Accent5 11 2 3" xfId="1652"/>
    <cellStyle name="40% - Accent5 11 2 3 10" xfId="39616"/>
    <cellStyle name="40% - Accent5 11 2 3 2" xfId="2398"/>
    <cellStyle name="40% - Accent5 11 2 3 2 2" xfId="4421"/>
    <cellStyle name="40% - Accent5 11 2 3 2 2 2" xfId="9808"/>
    <cellStyle name="40% - Accent5 11 2 3 2 2 2 2" xfId="29366"/>
    <cellStyle name="40% - Accent5 11 2 3 2 2 2 3" xfId="47181"/>
    <cellStyle name="40% - Accent5 11 2 3 2 2 3" xfId="15927"/>
    <cellStyle name="40% - Accent5 11 2 3 2 2 3 2" xfId="35319"/>
    <cellStyle name="40% - Accent5 11 2 3 2 2 4" xfId="24136"/>
    <cellStyle name="40% - Accent5 11 2 3 2 2 5" xfId="41966"/>
    <cellStyle name="40% - Accent5 11 2 3 2 3" xfId="5733"/>
    <cellStyle name="40% - Accent5 11 2 3 2 3 2" xfId="11094"/>
    <cellStyle name="40% - Accent5 11 2 3 2 3 2 2" xfId="30652"/>
    <cellStyle name="40% - Accent5 11 2 3 2 3 2 3" xfId="48438"/>
    <cellStyle name="40% - Accent5 11 2 3 2 3 3" xfId="17217"/>
    <cellStyle name="40% - Accent5 11 2 3 2 3 3 2" xfId="36576"/>
    <cellStyle name="40% - Accent5 11 2 3 2 3 4" xfId="25393"/>
    <cellStyle name="40% - Accent5 11 2 3 2 3 5" xfId="43223"/>
    <cellStyle name="40% - Accent5 11 2 3 2 4" xfId="8193"/>
    <cellStyle name="40% - Accent5 11 2 3 2 4 2" xfId="27753"/>
    <cellStyle name="40% - Accent5 11 2 3 2 4 3" xfId="45573"/>
    <cellStyle name="40% - Accent5 11 2 3 2 5" xfId="14274"/>
    <cellStyle name="40% - Accent5 11 2 3 2 5 2" xfId="33703"/>
    <cellStyle name="40% - Accent5 11 2 3 2 6" xfId="19550"/>
    <cellStyle name="40% - Accent5 11 2 3 2 6 2" xfId="38874"/>
    <cellStyle name="40% - Accent5 11 2 3 2 7" xfId="22519"/>
    <cellStyle name="40% - Accent5 11 2 3 2 8" xfId="21034"/>
    <cellStyle name="40% - Accent5 11 2 3 2 9" xfId="40358"/>
    <cellStyle name="40% - Accent5 11 2 3 3" xfId="3694"/>
    <cellStyle name="40% - Accent5 11 2 3 3 2" xfId="9081"/>
    <cellStyle name="40% - Accent5 11 2 3 3 2 2" xfId="28639"/>
    <cellStyle name="40% - Accent5 11 2 3 3 2 3" xfId="46455"/>
    <cellStyle name="40% - Accent5 11 2 3 3 3" xfId="15200"/>
    <cellStyle name="40% - Accent5 11 2 3 3 3 2" xfId="34593"/>
    <cellStyle name="40% - Accent5 11 2 3 3 4" xfId="23410"/>
    <cellStyle name="40% - Accent5 11 2 3 3 5" xfId="41240"/>
    <cellStyle name="40% - Accent5 11 2 3 4" xfId="5109"/>
    <cellStyle name="40% - Accent5 11 2 3 4 2" xfId="10476"/>
    <cellStyle name="40% - Accent5 11 2 3 4 2 2" xfId="30034"/>
    <cellStyle name="40% - Accent5 11 2 3 4 2 3" xfId="47847"/>
    <cellStyle name="40% - Accent5 11 2 3 4 3" xfId="16599"/>
    <cellStyle name="40% - Accent5 11 2 3 4 3 2" xfId="35985"/>
    <cellStyle name="40% - Accent5 11 2 3 4 4" xfId="24802"/>
    <cellStyle name="40% - Accent5 11 2 3 4 5" xfId="42632"/>
    <cellStyle name="40% - Accent5 11 2 3 5" xfId="7447"/>
    <cellStyle name="40% - Accent5 11 2 3 5 2" xfId="27007"/>
    <cellStyle name="40% - Accent5 11 2 3 5 3" xfId="44831"/>
    <cellStyle name="40% - Accent5 11 2 3 6" xfId="13528"/>
    <cellStyle name="40% - Accent5 11 2 3 6 2" xfId="32961"/>
    <cellStyle name="40% - Accent5 11 2 3 7" xfId="18808"/>
    <cellStyle name="40% - Accent5 11 2 3 7 2" xfId="38132"/>
    <cellStyle name="40% - Accent5 11 2 3 8" xfId="21776"/>
    <cellStyle name="40% - Accent5 11 2 3 9" xfId="20292"/>
    <cellStyle name="40% - Accent5 11 2 4" xfId="1960"/>
    <cellStyle name="40% - Accent5 11 2 4 10" xfId="39922"/>
    <cellStyle name="40% - Accent5 11 2 4 2" xfId="2705"/>
    <cellStyle name="40% - Accent5 11 2 4 2 2" xfId="4727"/>
    <cellStyle name="40% - Accent5 11 2 4 2 2 2" xfId="10114"/>
    <cellStyle name="40% - Accent5 11 2 4 2 2 2 2" xfId="29672"/>
    <cellStyle name="40% - Accent5 11 2 4 2 2 2 3" xfId="47486"/>
    <cellStyle name="40% - Accent5 11 2 4 2 2 3" xfId="16233"/>
    <cellStyle name="40% - Accent5 11 2 4 2 2 3 2" xfId="35624"/>
    <cellStyle name="40% - Accent5 11 2 4 2 2 4" xfId="24441"/>
    <cellStyle name="40% - Accent5 11 2 4 2 2 5" xfId="42271"/>
    <cellStyle name="40% - Accent5 11 2 4 2 3" xfId="8500"/>
    <cellStyle name="40% - Accent5 11 2 4 2 3 2" xfId="28060"/>
    <cellStyle name="40% - Accent5 11 2 4 2 3 3" xfId="45879"/>
    <cellStyle name="40% - Accent5 11 2 4 2 4" xfId="14581"/>
    <cellStyle name="40% - Accent5 11 2 4 2 4 2" xfId="34009"/>
    <cellStyle name="40% - Accent5 11 2 4 2 5" xfId="19856"/>
    <cellStyle name="40% - Accent5 11 2 4 2 5 2" xfId="39180"/>
    <cellStyle name="40% - Accent5 11 2 4 2 6" xfId="22826"/>
    <cellStyle name="40% - Accent5 11 2 4 2 7" xfId="21340"/>
    <cellStyle name="40% - Accent5 11 2 4 2 8" xfId="40664"/>
    <cellStyle name="40% - Accent5 11 2 4 3" xfId="3997"/>
    <cellStyle name="40% - Accent5 11 2 4 3 2" xfId="9384"/>
    <cellStyle name="40% - Accent5 11 2 4 3 2 2" xfId="28942"/>
    <cellStyle name="40% - Accent5 11 2 4 3 2 3" xfId="46758"/>
    <cellStyle name="40% - Accent5 11 2 4 3 3" xfId="15503"/>
    <cellStyle name="40% - Accent5 11 2 4 3 3 2" xfId="34896"/>
    <cellStyle name="40% - Accent5 11 2 4 3 4" xfId="23713"/>
    <cellStyle name="40% - Accent5 11 2 4 3 5" xfId="41543"/>
    <cellStyle name="40% - Accent5 11 2 4 4" xfId="5543"/>
    <cellStyle name="40% - Accent5 11 2 4 4 2" xfId="10904"/>
    <cellStyle name="40% - Accent5 11 2 4 4 2 2" xfId="30462"/>
    <cellStyle name="40% - Accent5 11 2 4 4 2 3" xfId="48248"/>
    <cellStyle name="40% - Accent5 11 2 4 4 3" xfId="17027"/>
    <cellStyle name="40% - Accent5 11 2 4 4 3 2" xfId="36386"/>
    <cellStyle name="40% - Accent5 11 2 4 4 4" xfId="25203"/>
    <cellStyle name="40% - Accent5 11 2 4 4 5" xfId="43033"/>
    <cellStyle name="40% - Accent5 11 2 4 5" xfId="7755"/>
    <cellStyle name="40% - Accent5 11 2 4 5 2" xfId="27315"/>
    <cellStyle name="40% - Accent5 11 2 4 5 3" xfId="45137"/>
    <cellStyle name="40% - Accent5 11 2 4 6" xfId="13836"/>
    <cellStyle name="40% - Accent5 11 2 4 6 2" xfId="33267"/>
    <cellStyle name="40% - Accent5 11 2 4 7" xfId="19114"/>
    <cellStyle name="40% - Accent5 11 2 4 7 2" xfId="38438"/>
    <cellStyle name="40% - Accent5 11 2 4 8" xfId="22082"/>
    <cellStyle name="40% - Accent5 11 2 4 9" xfId="20598"/>
    <cellStyle name="40% - Accent5 11 2 5" xfId="2106"/>
    <cellStyle name="40% - Accent5 11 2 5 2" xfId="4142"/>
    <cellStyle name="40% - Accent5 11 2 5 2 2" xfId="9529"/>
    <cellStyle name="40% - Accent5 11 2 5 2 2 2" xfId="29087"/>
    <cellStyle name="40% - Accent5 11 2 5 2 2 3" xfId="46903"/>
    <cellStyle name="40% - Accent5 11 2 5 2 3" xfId="15648"/>
    <cellStyle name="40% - Accent5 11 2 5 2 3 2" xfId="35041"/>
    <cellStyle name="40% - Accent5 11 2 5 2 4" xfId="23858"/>
    <cellStyle name="40% - Accent5 11 2 5 2 5" xfId="41688"/>
    <cellStyle name="40% - Accent5 11 2 5 3" xfId="7901"/>
    <cellStyle name="40% - Accent5 11 2 5 3 2" xfId="27461"/>
    <cellStyle name="40% - Accent5 11 2 5 3 3" xfId="45282"/>
    <cellStyle name="40% - Accent5 11 2 5 4" xfId="13982"/>
    <cellStyle name="40% - Accent5 11 2 5 4 2" xfId="33412"/>
    <cellStyle name="40% - Accent5 11 2 5 5" xfId="19259"/>
    <cellStyle name="40% - Accent5 11 2 5 5 2" xfId="38583"/>
    <cellStyle name="40% - Accent5 11 2 5 6" xfId="22227"/>
    <cellStyle name="40% - Accent5 11 2 5 7" xfId="20743"/>
    <cellStyle name="40% - Accent5 11 2 5 8" xfId="40067"/>
    <cellStyle name="40% - Accent5 11 2 6" xfId="3134"/>
    <cellStyle name="40% - Accent5 11 2 6 2" xfId="8714"/>
    <cellStyle name="40% - Accent5 11 2 6 2 2" xfId="28274"/>
    <cellStyle name="40% - Accent5 11 2 6 2 3" xfId="46091"/>
    <cellStyle name="40% - Accent5 11 2 6 3" xfId="14805"/>
    <cellStyle name="40% - Accent5 11 2 6 3 2" xfId="34225"/>
    <cellStyle name="40% - Accent5 11 2 6 4" xfId="23042"/>
    <cellStyle name="40% - Accent5 11 2 6 5" xfId="40876"/>
    <cellStyle name="40% - Accent5 11 2 7" xfId="4902"/>
    <cellStyle name="40% - Accent5 11 2 7 2" xfId="10286"/>
    <cellStyle name="40% - Accent5 11 2 7 2 2" xfId="29844"/>
    <cellStyle name="40% - Accent5 11 2 7 2 3" xfId="47657"/>
    <cellStyle name="40% - Accent5 11 2 7 3" xfId="16408"/>
    <cellStyle name="40% - Accent5 11 2 7 3 2" xfId="35795"/>
    <cellStyle name="40% - Accent5 11 2 7 4" xfId="24612"/>
    <cellStyle name="40% - Accent5 11 2 7 5" xfId="42442"/>
    <cellStyle name="40% - Accent5 11 2 8" xfId="6229"/>
    <cellStyle name="40% - Accent5 11 2 8 2" xfId="11590"/>
    <cellStyle name="40% - Accent5 11 2 8 2 2" xfId="31148"/>
    <cellStyle name="40% - Accent5 11 2 8 2 3" xfId="48933"/>
    <cellStyle name="40% - Accent5 11 2 8 3" xfId="17713"/>
    <cellStyle name="40% - Accent5 11 2 8 3 2" xfId="37071"/>
    <cellStyle name="40% - Accent5 11 2 8 4" xfId="25888"/>
    <cellStyle name="40% - Accent5 11 2 8 5" xfId="43718"/>
    <cellStyle name="40% - Accent5 11 2 9" xfId="6633"/>
    <cellStyle name="40% - Accent5 11 2 9 2" xfId="11994"/>
    <cellStyle name="40% - Accent5 11 2 9 2 2" xfId="31552"/>
    <cellStyle name="40% - Accent5 11 2 9 2 3" xfId="49337"/>
    <cellStyle name="40% - Accent5 11 2 9 3" xfId="18117"/>
    <cellStyle name="40% - Accent5 11 2 9 3 2" xfId="37475"/>
    <cellStyle name="40% - Accent5 11 2 9 4" xfId="26292"/>
    <cellStyle name="40% - Accent5 11 2 9 5" xfId="44122"/>
    <cellStyle name="40% - Accent5 11 3" xfId="1441"/>
    <cellStyle name="40% - Accent5 11 3 10" xfId="12818"/>
    <cellStyle name="40% - Accent5 11 3 10 2" xfId="32374"/>
    <cellStyle name="40% - Accent5 11 3 10 3" xfId="50113"/>
    <cellStyle name="40% - Accent5 11 3 11" xfId="13320"/>
    <cellStyle name="40% - Accent5 11 3 11 2" xfId="32757"/>
    <cellStyle name="40% - Accent5 11 3 12" xfId="18602"/>
    <cellStyle name="40% - Accent5 11 3 12 2" xfId="37928"/>
    <cellStyle name="40% - Accent5 11 3 13" xfId="21572"/>
    <cellStyle name="40% - Accent5 11 3 14" xfId="20088"/>
    <cellStyle name="40% - Accent5 11 3 15" xfId="39412"/>
    <cellStyle name="40% - Accent5 11 3 2" xfId="1739"/>
    <cellStyle name="40% - Accent5 11 3 2 10" xfId="39703"/>
    <cellStyle name="40% - Accent5 11 3 2 2" xfId="2485"/>
    <cellStyle name="40% - Accent5 11 3 2 2 2" xfId="4508"/>
    <cellStyle name="40% - Accent5 11 3 2 2 2 2" xfId="9895"/>
    <cellStyle name="40% - Accent5 11 3 2 2 2 2 2" xfId="29453"/>
    <cellStyle name="40% - Accent5 11 3 2 2 2 2 3" xfId="47268"/>
    <cellStyle name="40% - Accent5 11 3 2 2 2 3" xfId="16014"/>
    <cellStyle name="40% - Accent5 11 3 2 2 2 3 2" xfId="35406"/>
    <cellStyle name="40% - Accent5 11 3 2 2 2 4" xfId="24223"/>
    <cellStyle name="40% - Accent5 11 3 2 2 2 5" xfId="42053"/>
    <cellStyle name="40% - Accent5 11 3 2 2 3" xfId="8280"/>
    <cellStyle name="40% - Accent5 11 3 2 2 3 2" xfId="27840"/>
    <cellStyle name="40% - Accent5 11 3 2 2 3 3" xfId="45660"/>
    <cellStyle name="40% - Accent5 11 3 2 2 4" xfId="14361"/>
    <cellStyle name="40% - Accent5 11 3 2 2 4 2" xfId="33790"/>
    <cellStyle name="40% - Accent5 11 3 2 2 5" xfId="19637"/>
    <cellStyle name="40% - Accent5 11 3 2 2 5 2" xfId="38961"/>
    <cellStyle name="40% - Accent5 11 3 2 2 6" xfId="22606"/>
    <cellStyle name="40% - Accent5 11 3 2 2 7" xfId="21121"/>
    <cellStyle name="40% - Accent5 11 3 2 2 8" xfId="40445"/>
    <cellStyle name="40% - Accent5 11 3 2 3" xfId="3779"/>
    <cellStyle name="40% - Accent5 11 3 2 3 2" xfId="9166"/>
    <cellStyle name="40% - Accent5 11 3 2 3 2 2" xfId="28724"/>
    <cellStyle name="40% - Accent5 11 3 2 3 2 3" xfId="46540"/>
    <cellStyle name="40% - Accent5 11 3 2 3 3" xfId="15285"/>
    <cellStyle name="40% - Accent5 11 3 2 3 3 2" xfId="34678"/>
    <cellStyle name="40% - Accent5 11 3 2 3 4" xfId="23495"/>
    <cellStyle name="40% - Accent5 11 3 2 3 5" xfId="41325"/>
    <cellStyle name="40% - Accent5 11 3 2 4" xfId="5887"/>
    <cellStyle name="40% - Accent5 11 3 2 4 2" xfId="11248"/>
    <cellStyle name="40% - Accent5 11 3 2 4 2 2" xfId="30806"/>
    <cellStyle name="40% - Accent5 11 3 2 4 2 3" xfId="48592"/>
    <cellStyle name="40% - Accent5 11 3 2 4 3" xfId="17371"/>
    <cellStyle name="40% - Accent5 11 3 2 4 3 2" xfId="36730"/>
    <cellStyle name="40% - Accent5 11 3 2 4 4" xfId="25547"/>
    <cellStyle name="40% - Accent5 11 3 2 4 5" xfId="43377"/>
    <cellStyle name="40% - Accent5 11 3 2 5" xfId="7534"/>
    <cellStyle name="40% - Accent5 11 3 2 5 2" xfId="27094"/>
    <cellStyle name="40% - Accent5 11 3 2 5 3" xfId="44918"/>
    <cellStyle name="40% - Accent5 11 3 2 6" xfId="13615"/>
    <cellStyle name="40% - Accent5 11 3 2 6 2" xfId="33048"/>
    <cellStyle name="40% - Accent5 11 3 2 7" xfId="18895"/>
    <cellStyle name="40% - Accent5 11 3 2 7 2" xfId="38219"/>
    <cellStyle name="40% - Accent5 11 3 2 8" xfId="21863"/>
    <cellStyle name="40% - Accent5 11 3 2 9" xfId="20379"/>
    <cellStyle name="40% - Accent5 11 3 3" xfId="2193"/>
    <cellStyle name="40% - Accent5 11 3 3 2" xfId="4229"/>
    <cellStyle name="40% - Accent5 11 3 3 2 2" xfId="9616"/>
    <cellStyle name="40% - Accent5 11 3 3 2 2 2" xfId="29174"/>
    <cellStyle name="40% - Accent5 11 3 3 2 2 3" xfId="46990"/>
    <cellStyle name="40% - Accent5 11 3 3 2 3" xfId="15735"/>
    <cellStyle name="40% - Accent5 11 3 3 2 3 2" xfId="35128"/>
    <cellStyle name="40% - Accent5 11 3 3 2 4" xfId="23945"/>
    <cellStyle name="40% - Accent5 11 3 3 2 5" xfId="41775"/>
    <cellStyle name="40% - Accent5 11 3 3 3" xfId="7988"/>
    <cellStyle name="40% - Accent5 11 3 3 3 2" xfId="27548"/>
    <cellStyle name="40% - Accent5 11 3 3 3 3" xfId="45369"/>
    <cellStyle name="40% - Accent5 11 3 3 4" xfId="14069"/>
    <cellStyle name="40% - Accent5 11 3 3 4 2" xfId="33499"/>
    <cellStyle name="40% - Accent5 11 3 3 5" xfId="19346"/>
    <cellStyle name="40% - Accent5 11 3 3 5 2" xfId="38670"/>
    <cellStyle name="40% - Accent5 11 3 3 6" xfId="22314"/>
    <cellStyle name="40% - Accent5 11 3 3 7" xfId="20830"/>
    <cellStyle name="40% - Accent5 11 3 3 8" xfId="40154"/>
    <cellStyle name="40% - Accent5 11 3 4" xfId="3367"/>
    <cellStyle name="40% - Accent5 11 3 4 2" xfId="8859"/>
    <cellStyle name="40% - Accent5 11 3 4 2 2" xfId="28419"/>
    <cellStyle name="40% - Accent5 11 3 4 2 3" xfId="46236"/>
    <cellStyle name="40% - Accent5 11 3 4 3" xfId="14961"/>
    <cellStyle name="40% - Accent5 11 3 4 3 2" xfId="34374"/>
    <cellStyle name="40% - Accent5 11 3 4 4" xfId="23191"/>
    <cellStyle name="40% - Accent5 11 3 4 5" xfId="41021"/>
    <cellStyle name="40% - Accent5 11 3 5" xfId="5278"/>
    <cellStyle name="40% - Accent5 11 3 5 2" xfId="10644"/>
    <cellStyle name="40% - Accent5 11 3 5 2 2" xfId="30202"/>
    <cellStyle name="40% - Accent5 11 3 5 2 3" xfId="48001"/>
    <cellStyle name="40% - Accent5 11 3 5 3" xfId="16767"/>
    <cellStyle name="40% - Accent5 11 3 5 3 2" xfId="36139"/>
    <cellStyle name="40% - Accent5 11 3 5 4" xfId="24956"/>
    <cellStyle name="40% - Accent5 11 3 5 5" xfId="42786"/>
    <cellStyle name="40% - Accent5 11 3 6" xfId="6374"/>
    <cellStyle name="40% - Accent5 11 3 6 2" xfId="11735"/>
    <cellStyle name="40% - Accent5 11 3 6 2 2" xfId="31293"/>
    <cellStyle name="40% - Accent5 11 3 6 2 3" xfId="49078"/>
    <cellStyle name="40% - Accent5 11 3 6 3" xfId="17858"/>
    <cellStyle name="40% - Accent5 11 3 6 3 2" xfId="37216"/>
    <cellStyle name="40% - Accent5 11 3 6 4" xfId="26033"/>
    <cellStyle name="40% - Accent5 11 3 6 5" xfId="43863"/>
    <cellStyle name="40% - Accent5 11 3 7" xfId="6778"/>
    <cellStyle name="40% - Accent5 11 3 7 2" xfId="12139"/>
    <cellStyle name="40% - Accent5 11 3 7 2 2" xfId="31697"/>
    <cellStyle name="40% - Accent5 11 3 7 2 3" xfId="49482"/>
    <cellStyle name="40% - Accent5 11 3 7 3" xfId="18262"/>
    <cellStyle name="40% - Accent5 11 3 7 3 2" xfId="37620"/>
    <cellStyle name="40% - Accent5 11 3 7 4" xfId="26437"/>
    <cellStyle name="40% - Accent5 11 3 7 5" xfId="44267"/>
    <cellStyle name="40% - Accent5 11 3 8" xfId="7242"/>
    <cellStyle name="40% - Accent5 11 3 8 2" xfId="26802"/>
    <cellStyle name="40% - Accent5 11 3 8 3" xfId="44627"/>
    <cellStyle name="40% - Accent5 11 3 9" xfId="12462"/>
    <cellStyle name="40% - Accent5 11 3 9 2" xfId="32019"/>
    <cellStyle name="40% - Accent5 11 3 9 3" xfId="49803"/>
    <cellStyle name="40% - Accent5 11 4" xfId="1594"/>
    <cellStyle name="40% - Accent5 11 4 10" xfId="39558"/>
    <cellStyle name="40% - Accent5 11 4 2" xfId="2340"/>
    <cellStyle name="40% - Accent5 11 4 2 2" xfId="4363"/>
    <cellStyle name="40% - Accent5 11 4 2 2 2" xfId="9750"/>
    <cellStyle name="40% - Accent5 11 4 2 2 2 2" xfId="29308"/>
    <cellStyle name="40% - Accent5 11 4 2 2 2 3" xfId="47123"/>
    <cellStyle name="40% - Accent5 11 4 2 2 3" xfId="15869"/>
    <cellStyle name="40% - Accent5 11 4 2 2 3 2" xfId="35261"/>
    <cellStyle name="40% - Accent5 11 4 2 2 4" xfId="24078"/>
    <cellStyle name="40% - Accent5 11 4 2 2 5" xfId="41908"/>
    <cellStyle name="40% - Accent5 11 4 2 3" xfId="5675"/>
    <cellStyle name="40% - Accent5 11 4 2 3 2" xfId="11036"/>
    <cellStyle name="40% - Accent5 11 4 2 3 2 2" xfId="30594"/>
    <cellStyle name="40% - Accent5 11 4 2 3 2 3" xfId="48380"/>
    <cellStyle name="40% - Accent5 11 4 2 3 3" xfId="17159"/>
    <cellStyle name="40% - Accent5 11 4 2 3 3 2" xfId="36518"/>
    <cellStyle name="40% - Accent5 11 4 2 3 4" xfId="25335"/>
    <cellStyle name="40% - Accent5 11 4 2 3 5" xfId="43165"/>
    <cellStyle name="40% - Accent5 11 4 2 4" xfId="8135"/>
    <cellStyle name="40% - Accent5 11 4 2 4 2" xfId="27695"/>
    <cellStyle name="40% - Accent5 11 4 2 4 3" xfId="45515"/>
    <cellStyle name="40% - Accent5 11 4 2 5" xfId="14216"/>
    <cellStyle name="40% - Accent5 11 4 2 5 2" xfId="33645"/>
    <cellStyle name="40% - Accent5 11 4 2 6" xfId="19492"/>
    <cellStyle name="40% - Accent5 11 4 2 6 2" xfId="38816"/>
    <cellStyle name="40% - Accent5 11 4 2 7" xfId="22461"/>
    <cellStyle name="40% - Accent5 11 4 2 8" xfId="20976"/>
    <cellStyle name="40% - Accent5 11 4 2 9" xfId="40300"/>
    <cellStyle name="40% - Accent5 11 4 3" xfId="3636"/>
    <cellStyle name="40% - Accent5 11 4 3 2" xfId="9023"/>
    <cellStyle name="40% - Accent5 11 4 3 2 2" xfId="28581"/>
    <cellStyle name="40% - Accent5 11 4 3 2 3" xfId="46397"/>
    <cellStyle name="40% - Accent5 11 4 3 3" xfId="15142"/>
    <cellStyle name="40% - Accent5 11 4 3 3 2" xfId="34535"/>
    <cellStyle name="40% - Accent5 11 4 3 4" xfId="23352"/>
    <cellStyle name="40% - Accent5 11 4 3 5" xfId="41182"/>
    <cellStyle name="40% - Accent5 11 4 4" xfId="5051"/>
    <cellStyle name="40% - Accent5 11 4 4 2" xfId="10418"/>
    <cellStyle name="40% - Accent5 11 4 4 2 2" xfId="29976"/>
    <cellStyle name="40% - Accent5 11 4 4 2 3" xfId="47789"/>
    <cellStyle name="40% - Accent5 11 4 4 3" xfId="16541"/>
    <cellStyle name="40% - Accent5 11 4 4 3 2" xfId="35927"/>
    <cellStyle name="40% - Accent5 11 4 4 4" xfId="24744"/>
    <cellStyle name="40% - Accent5 11 4 4 5" xfId="42574"/>
    <cellStyle name="40% - Accent5 11 4 5" xfId="7389"/>
    <cellStyle name="40% - Accent5 11 4 5 2" xfId="26949"/>
    <cellStyle name="40% - Accent5 11 4 5 3" xfId="44773"/>
    <cellStyle name="40% - Accent5 11 4 6" xfId="13470"/>
    <cellStyle name="40% - Accent5 11 4 6 2" xfId="32903"/>
    <cellStyle name="40% - Accent5 11 4 7" xfId="18750"/>
    <cellStyle name="40% - Accent5 11 4 7 2" xfId="38074"/>
    <cellStyle name="40% - Accent5 11 4 8" xfId="21718"/>
    <cellStyle name="40% - Accent5 11 4 9" xfId="20234"/>
    <cellStyle name="40% - Accent5 11 5" xfId="1901"/>
    <cellStyle name="40% - Accent5 11 5 10" xfId="39864"/>
    <cellStyle name="40% - Accent5 11 5 2" xfId="2647"/>
    <cellStyle name="40% - Accent5 11 5 2 2" xfId="4669"/>
    <cellStyle name="40% - Accent5 11 5 2 2 2" xfId="10056"/>
    <cellStyle name="40% - Accent5 11 5 2 2 2 2" xfId="29614"/>
    <cellStyle name="40% - Accent5 11 5 2 2 2 3" xfId="47428"/>
    <cellStyle name="40% - Accent5 11 5 2 2 3" xfId="16175"/>
    <cellStyle name="40% - Accent5 11 5 2 2 3 2" xfId="35566"/>
    <cellStyle name="40% - Accent5 11 5 2 2 4" xfId="24383"/>
    <cellStyle name="40% - Accent5 11 5 2 2 5" xfId="42213"/>
    <cellStyle name="40% - Accent5 11 5 2 3" xfId="8442"/>
    <cellStyle name="40% - Accent5 11 5 2 3 2" xfId="28002"/>
    <cellStyle name="40% - Accent5 11 5 2 3 3" xfId="45821"/>
    <cellStyle name="40% - Accent5 11 5 2 4" xfId="14523"/>
    <cellStyle name="40% - Accent5 11 5 2 4 2" xfId="33951"/>
    <cellStyle name="40% - Accent5 11 5 2 5" xfId="19798"/>
    <cellStyle name="40% - Accent5 11 5 2 5 2" xfId="39122"/>
    <cellStyle name="40% - Accent5 11 5 2 6" xfId="22768"/>
    <cellStyle name="40% - Accent5 11 5 2 7" xfId="21282"/>
    <cellStyle name="40% - Accent5 11 5 2 8" xfId="40606"/>
    <cellStyle name="40% - Accent5 11 5 3" xfId="3939"/>
    <cellStyle name="40% - Accent5 11 5 3 2" xfId="9326"/>
    <cellStyle name="40% - Accent5 11 5 3 2 2" xfId="28884"/>
    <cellStyle name="40% - Accent5 11 5 3 2 3" xfId="46700"/>
    <cellStyle name="40% - Accent5 11 5 3 3" xfId="15445"/>
    <cellStyle name="40% - Accent5 11 5 3 3 2" xfId="34838"/>
    <cellStyle name="40% - Accent5 11 5 3 4" xfId="23655"/>
    <cellStyle name="40% - Accent5 11 5 3 5" xfId="41485"/>
    <cellStyle name="40% - Accent5 11 5 4" xfId="5485"/>
    <cellStyle name="40% - Accent5 11 5 4 2" xfId="10846"/>
    <cellStyle name="40% - Accent5 11 5 4 2 2" xfId="30404"/>
    <cellStyle name="40% - Accent5 11 5 4 2 3" xfId="48190"/>
    <cellStyle name="40% - Accent5 11 5 4 3" xfId="16969"/>
    <cellStyle name="40% - Accent5 11 5 4 3 2" xfId="36328"/>
    <cellStyle name="40% - Accent5 11 5 4 4" xfId="25145"/>
    <cellStyle name="40% - Accent5 11 5 4 5" xfId="42975"/>
    <cellStyle name="40% - Accent5 11 5 5" xfId="7696"/>
    <cellStyle name="40% - Accent5 11 5 5 2" xfId="27256"/>
    <cellStyle name="40% - Accent5 11 5 5 3" xfId="45079"/>
    <cellStyle name="40% - Accent5 11 5 6" xfId="13777"/>
    <cellStyle name="40% - Accent5 11 5 6 2" xfId="33209"/>
    <cellStyle name="40% - Accent5 11 5 7" xfId="19056"/>
    <cellStyle name="40% - Accent5 11 5 7 2" xfId="38380"/>
    <cellStyle name="40% - Accent5 11 5 8" xfId="22024"/>
    <cellStyle name="40% - Accent5 11 5 9" xfId="20540"/>
    <cellStyle name="40% - Accent5 11 6" xfId="2048"/>
    <cellStyle name="40% - Accent5 11 6 2" xfId="4084"/>
    <cellStyle name="40% - Accent5 11 6 2 2" xfId="9471"/>
    <cellStyle name="40% - Accent5 11 6 2 2 2" xfId="29029"/>
    <cellStyle name="40% - Accent5 11 6 2 2 3" xfId="46845"/>
    <cellStyle name="40% - Accent5 11 6 2 3" xfId="15590"/>
    <cellStyle name="40% - Accent5 11 6 2 3 2" xfId="34983"/>
    <cellStyle name="40% - Accent5 11 6 2 4" xfId="23800"/>
    <cellStyle name="40% - Accent5 11 6 2 5" xfId="41630"/>
    <cellStyle name="40% - Accent5 11 6 3" xfId="7843"/>
    <cellStyle name="40% - Accent5 11 6 3 2" xfId="27403"/>
    <cellStyle name="40% - Accent5 11 6 3 3" xfId="45224"/>
    <cellStyle name="40% - Accent5 11 6 4" xfId="13924"/>
    <cellStyle name="40% - Accent5 11 6 4 2" xfId="33354"/>
    <cellStyle name="40% - Accent5 11 6 5" xfId="19201"/>
    <cellStyle name="40% - Accent5 11 6 5 2" xfId="38525"/>
    <cellStyle name="40% - Accent5 11 6 6" xfId="22169"/>
    <cellStyle name="40% - Accent5 11 6 7" xfId="20685"/>
    <cellStyle name="40% - Accent5 11 6 8" xfId="40009"/>
    <cellStyle name="40% - Accent5 11 7" xfId="3076"/>
    <cellStyle name="40% - Accent5 11 7 2" xfId="8656"/>
    <cellStyle name="40% - Accent5 11 7 2 2" xfId="28216"/>
    <cellStyle name="40% - Accent5 11 7 2 3" xfId="46033"/>
    <cellStyle name="40% - Accent5 11 7 3" xfId="14747"/>
    <cellStyle name="40% - Accent5 11 7 3 2" xfId="34167"/>
    <cellStyle name="40% - Accent5 11 7 4" xfId="22984"/>
    <cellStyle name="40% - Accent5 11 7 5" xfId="40818"/>
    <cellStyle name="40% - Accent5 11 8" xfId="4842"/>
    <cellStyle name="40% - Accent5 11 8 2" xfId="10226"/>
    <cellStyle name="40% - Accent5 11 8 2 2" xfId="29784"/>
    <cellStyle name="40% - Accent5 11 8 2 3" xfId="47598"/>
    <cellStyle name="40% - Accent5 11 8 3" xfId="16348"/>
    <cellStyle name="40% - Accent5 11 8 3 2" xfId="35736"/>
    <cellStyle name="40% - Accent5 11 8 4" xfId="24553"/>
    <cellStyle name="40% - Accent5 11 8 5" xfId="42383"/>
    <cellStyle name="40% - Accent5 11 9" xfId="6171"/>
    <cellStyle name="40% - Accent5 11 9 2" xfId="11532"/>
    <cellStyle name="40% - Accent5 11 9 2 2" xfId="31090"/>
    <cellStyle name="40% - Accent5 11 9 2 3" xfId="48875"/>
    <cellStyle name="40% - Accent5 11 9 3" xfId="17655"/>
    <cellStyle name="40% - Accent5 11 9 3 2" xfId="37013"/>
    <cellStyle name="40% - Accent5 11 9 4" xfId="25830"/>
    <cellStyle name="40% - Accent5 11 9 5" xfId="43660"/>
    <cellStyle name="40% - Accent5 12" xfId="1175"/>
    <cellStyle name="40% - Accent5 13" xfId="1286"/>
    <cellStyle name="40% - Accent5 13 10" xfId="7182"/>
    <cellStyle name="40% - Accent5 13 10 2" xfId="26742"/>
    <cellStyle name="40% - Accent5 13 10 3" xfId="44567"/>
    <cellStyle name="40% - Accent5 13 11" xfId="12390"/>
    <cellStyle name="40% - Accent5 13 11 2" xfId="31948"/>
    <cellStyle name="40% - Accent5 13 11 3" xfId="49732"/>
    <cellStyle name="40% - Accent5 13 12" xfId="12745"/>
    <cellStyle name="40% - Accent5 13 12 2" xfId="32301"/>
    <cellStyle name="40% - Accent5 13 12 3" xfId="50042"/>
    <cellStyle name="40% - Accent5 13 13" xfId="13198"/>
    <cellStyle name="40% - Accent5 13 13 2" xfId="32697"/>
    <cellStyle name="40% - Accent5 13 14" xfId="18510"/>
    <cellStyle name="40% - Accent5 13 14 2" xfId="37868"/>
    <cellStyle name="40% - Accent5 13 15" xfId="21512"/>
    <cellStyle name="40% - Accent5 13 16" xfId="20028"/>
    <cellStyle name="40% - Accent5 13 17" xfId="39352"/>
    <cellStyle name="40% - Accent5 13 2" xfId="1532"/>
    <cellStyle name="40% - Accent5 13 2 10" xfId="12903"/>
    <cellStyle name="40% - Accent5 13 2 10 2" xfId="32459"/>
    <cellStyle name="40% - Accent5 13 2 10 3" xfId="50198"/>
    <cellStyle name="40% - Accent5 13 2 11" xfId="13409"/>
    <cellStyle name="40% - Accent5 13 2 11 2" xfId="32842"/>
    <cellStyle name="40% - Accent5 13 2 12" xfId="18689"/>
    <cellStyle name="40% - Accent5 13 2 12 2" xfId="38013"/>
    <cellStyle name="40% - Accent5 13 2 13" xfId="21657"/>
    <cellStyle name="40% - Accent5 13 2 14" xfId="20173"/>
    <cellStyle name="40% - Accent5 13 2 15" xfId="39497"/>
    <cellStyle name="40% - Accent5 13 2 2" xfId="1825"/>
    <cellStyle name="40% - Accent5 13 2 2 10" xfId="39788"/>
    <cellStyle name="40% - Accent5 13 2 2 2" xfId="2571"/>
    <cellStyle name="40% - Accent5 13 2 2 2 2" xfId="4594"/>
    <cellStyle name="40% - Accent5 13 2 2 2 2 2" xfId="9981"/>
    <cellStyle name="40% - Accent5 13 2 2 2 2 2 2" xfId="29539"/>
    <cellStyle name="40% - Accent5 13 2 2 2 2 2 3" xfId="47353"/>
    <cellStyle name="40% - Accent5 13 2 2 2 2 3" xfId="16100"/>
    <cellStyle name="40% - Accent5 13 2 2 2 2 3 2" xfId="35491"/>
    <cellStyle name="40% - Accent5 13 2 2 2 2 4" xfId="24308"/>
    <cellStyle name="40% - Accent5 13 2 2 2 2 5" xfId="42138"/>
    <cellStyle name="40% - Accent5 13 2 2 2 3" xfId="8366"/>
    <cellStyle name="40% - Accent5 13 2 2 2 3 2" xfId="27926"/>
    <cellStyle name="40% - Accent5 13 2 2 2 3 3" xfId="45745"/>
    <cellStyle name="40% - Accent5 13 2 2 2 4" xfId="14447"/>
    <cellStyle name="40% - Accent5 13 2 2 2 4 2" xfId="33875"/>
    <cellStyle name="40% - Accent5 13 2 2 2 5" xfId="19722"/>
    <cellStyle name="40% - Accent5 13 2 2 2 5 2" xfId="39046"/>
    <cellStyle name="40% - Accent5 13 2 2 2 6" xfId="22692"/>
    <cellStyle name="40% - Accent5 13 2 2 2 7" xfId="21206"/>
    <cellStyle name="40% - Accent5 13 2 2 2 8" xfId="40530"/>
    <cellStyle name="40% - Accent5 13 2 2 3" xfId="3864"/>
    <cellStyle name="40% - Accent5 13 2 2 3 2" xfId="9251"/>
    <cellStyle name="40% - Accent5 13 2 2 3 2 2" xfId="28809"/>
    <cellStyle name="40% - Accent5 13 2 2 3 2 3" xfId="46625"/>
    <cellStyle name="40% - Accent5 13 2 2 3 3" xfId="15370"/>
    <cellStyle name="40% - Accent5 13 2 2 3 3 2" xfId="34763"/>
    <cellStyle name="40% - Accent5 13 2 2 3 4" xfId="23580"/>
    <cellStyle name="40% - Accent5 13 2 2 3 5" xfId="41410"/>
    <cellStyle name="40% - Accent5 13 2 2 4" xfId="5972"/>
    <cellStyle name="40% - Accent5 13 2 2 4 2" xfId="11333"/>
    <cellStyle name="40% - Accent5 13 2 2 4 2 2" xfId="30891"/>
    <cellStyle name="40% - Accent5 13 2 2 4 2 3" xfId="48677"/>
    <cellStyle name="40% - Accent5 13 2 2 4 3" xfId="17456"/>
    <cellStyle name="40% - Accent5 13 2 2 4 3 2" xfId="36815"/>
    <cellStyle name="40% - Accent5 13 2 2 4 4" xfId="25632"/>
    <cellStyle name="40% - Accent5 13 2 2 4 5" xfId="43462"/>
    <cellStyle name="40% - Accent5 13 2 2 5" xfId="7620"/>
    <cellStyle name="40% - Accent5 13 2 2 5 2" xfId="27180"/>
    <cellStyle name="40% - Accent5 13 2 2 5 3" xfId="45003"/>
    <cellStyle name="40% - Accent5 13 2 2 6" xfId="13701"/>
    <cellStyle name="40% - Accent5 13 2 2 6 2" xfId="33133"/>
    <cellStyle name="40% - Accent5 13 2 2 7" xfId="18980"/>
    <cellStyle name="40% - Accent5 13 2 2 7 2" xfId="38304"/>
    <cellStyle name="40% - Accent5 13 2 2 8" xfId="21948"/>
    <cellStyle name="40% - Accent5 13 2 2 9" xfId="20464"/>
    <cellStyle name="40% - Accent5 13 2 3" xfId="2279"/>
    <cellStyle name="40% - Accent5 13 2 3 2" xfId="4315"/>
    <cellStyle name="40% - Accent5 13 2 3 2 2" xfId="9702"/>
    <cellStyle name="40% - Accent5 13 2 3 2 2 2" xfId="29260"/>
    <cellStyle name="40% - Accent5 13 2 3 2 2 3" xfId="47075"/>
    <cellStyle name="40% - Accent5 13 2 3 2 3" xfId="15821"/>
    <cellStyle name="40% - Accent5 13 2 3 2 3 2" xfId="35213"/>
    <cellStyle name="40% - Accent5 13 2 3 2 4" xfId="24030"/>
    <cellStyle name="40% - Accent5 13 2 3 2 5" xfId="41860"/>
    <cellStyle name="40% - Accent5 13 2 3 3" xfId="8074"/>
    <cellStyle name="40% - Accent5 13 2 3 3 2" xfId="27634"/>
    <cellStyle name="40% - Accent5 13 2 3 3 3" xfId="45454"/>
    <cellStyle name="40% - Accent5 13 2 3 4" xfId="14155"/>
    <cellStyle name="40% - Accent5 13 2 3 4 2" xfId="33584"/>
    <cellStyle name="40% - Accent5 13 2 3 5" xfId="19431"/>
    <cellStyle name="40% - Accent5 13 2 3 5 2" xfId="38755"/>
    <cellStyle name="40% - Accent5 13 2 3 6" xfId="22400"/>
    <cellStyle name="40% - Accent5 13 2 3 7" xfId="20915"/>
    <cellStyle name="40% - Accent5 13 2 3 8" xfId="40239"/>
    <cellStyle name="40% - Accent5 13 2 4" xfId="3452"/>
    <cellStyle name="40% - Accent5 13 2 4 2" xfId="8944"/>
    <cellStyle name="40% - Accent5 13 2 4 2 2" xfId="28504"/>
    <cellStyle name="40% - Accent5 13 2 4 2 3" xfId="46321"/>
    <cellStyle name="40% - Accent5 13 2 4 3" xfId="15046"/>
    <cellStyle name="40% - Accent5 13 2 4 3 2" xfId="34459"/>
    <cellStyle name="40% - Accent5 13 2 4 4" xfId="23276"/>
    <cellStyle name="40% - Accent5 13 2 4 5" xfId="41106"/>
    <cellStyle name="40% - Accent5 13 2 5" xfId="5363"/>
    <cellStyle name="40% - Accent5 13 2 5 2" xfId="10729"/>
    <cellStyle name="40% - Accent5 13 2 5 2 2" xfId="30287"/>
    <cellStyle name="40% - Accent5 13 2 5 2 3" xfId="48086"/>
    <cellStyle name="40% - Accent5 13 2 5 3" xfId="16852"/>
    <cellStyle name="40% - Accent5 13 2 5 3 2" xfId="36224"/>
    <cellStyle name="40% - Accent5 13 2 5 4" xfId="25041"/>
    <cellStyle name="40% - Accent5 13 2 5 5" xfId="42871"/>
    <cellStyle name="40% - Accent5 13 2 6" xfId="6459"/>
    <cellStyle name="40% - Accent5 13 2 6 2" xfId="11820"/>
    <cellStyle name="40% - Accent5 13 2 6 2 2" xfId="31378"/>
    <cellStyle name="40% - Accent5 13 2 6 2 3" xfId="49163"/>
    <cellStyle name="40% - Accent5 13 2 6 3" xfId="17943"/>
    <cellStyle name="40% - Accent5 13 2 6 3 2" xfId="37301"/>
    <cellStyle name="40% - Accent5 13 2 6 4" xfId="26118"/>
    <cellStyle name="40% - Accent5 13 2 6 5" xfId="43948"/>
    <cellStyle name="40% - Accent5 13 2 7" xfId="6863"/>
    <cellStyle name="40% - Accent5 13 2 7 2" xfId="12224"/>
    <cellStyle name="40% - Accent5 13 2 7 2 2" xfId="31782"/>
    <cellStyle name="40% - Accent5 13 2 7 2 3" xfId="49567"/>
    <cellStyle name="40% - Accent5 13 2 7 3" xfId="18347"/>
    <cellStyle name="40% - Accent5 13 2 7 3 2" xfId="37705"/>
    <cellStyle name="40% - Accent5 13 2 7 4" xfId="26522"/>
    <cellStyle name="40% - Accent5 13 2 7 5" xfId="44352"/>
    <cellStyle name="40% - Accent5 13 2 8" xfId="7328"/>
    <cellStyle name="40% - Accent5 13 2 8 2" xfId="26888"/>
    <cellStyle name="40% - Accent5 13 2 8 3" xfId="44712"/>
    <cellStyle name="40% - Accent5 13 2 9" xfId="12547"/>
    <cellStyle name="40% - Accent5 13 2 9 2" xfId="32104"/>
    <cellStyle name="40% - Accent5 13 2 9 3" xfId="49888"/>
    <cellStyle name="40% - Accent5 13 3" xfId="1679"/>
    <cellStyle name="40% - Accent5 13 3 10" xfId="39643"/>
    <cellStyle name="40% - Accent5 13 3 2" xfId="2425"/>
    <cellStyle name="40% - Accent5 13 3 2 2" xfId="4448"/>
    <cellStyle name="40% - Accent5 13 3 2 2 2" xfId="9835"/>
    <cellStyle name="40% - Accent5 13 3 2 2 2 2" xfId="29393"/>
    <cellStyle name="40% - Accent5 13 3 2 2 2 3" xfId="47208"/>
    <cellStyle name="40% - Accent5 13 3 2 2 3" xfId="15954"/>
    <cellStyle name="40% - Accent5 13 3 2 2 3 2" xfId="35346"/>
    <cellStyle name="40% - Accent5 13 3 2 2 4" xfId="24163"/>
    <cellStyle name="40% - Accent5 13 3 2 2 5" xfId="41993"/>
    <cellStyle name="40% - Accent5 13 3 2 3" xfId="5760"/>
    <cellStyle name="40% - Accent5 13 3 2 3 2" xfId="11121"/>
    <cellStyle name="40% - Accent5 13 3 2 3 2 2" xfId="30679"/>
    <cellStyle name="40% - Accent5 13 3 2 3 2 3" xfId="48465"/>
    <cellStyle name="40% - Accent5 13 3 2 3 3" xfId="17244"/>
    <cellStyle name="40% - Accent5 13 3 2 3 3 2" xfId="36603"/>
    <cellStyle name="40% - Accent5 13 3 2 3 4" xfId="25420"/>
    <cellStyle name="40% - Accent5 13 3 2 3 5" xfId="43250"/>
    <cellStyle name="40% - Accent5 13 3 2 4" xfId="8220"/>
    <cellStyle name="40% - Accent5 13 3 2 4 2" xfId="27780"/>
    <cellStyle name="40% - Accent5 13 3 2 4 3" xfId="45600"/>
    <cellStyle name="40% - Accent5 13 3 2 5" xfId="14301"/>
    <cellStyle name="40% - Accent5 13 3 2 5 2" xfId="33730"/>
    <cellStyle name="40% - Accent5 13 3 2 6" xfId="19577"/>
    <cellStyle name="40% - Accent5 13 3 2 6 2" xfId="38901"/>
    <cellStyle name="40% - Accent5 13 3 2 7" xfId="22546"/>
    <cellStyle name="40% - Accent5 13 3 2 8" xfId="21061"/>
    <cellStyle name="40% - Accent5 13 3 2 9" xfId="40385"/>
    <cellStyle name="40% - Accent5 13 3 3" xfId="3721"/>
    <cellStyle name="40% - Accent5 13 3 3 2" xfId="9108"/>
    <cellStyle name="40% - Accent5 13 3 3 2 2" xfId="28666"/>
    <cellStyle name="40% - Accent5 13 3 3 2 3" xfId="46482"/>
    <cellStyle name="40% - Accent5 13 3 3 3" xfId="15227"/>
    <cellStyle name="40% - Accent5 13 3 3 3 2" xfId="34620"/>
    <cellStyle name="40% - Accent5 13 3 3 4" xfId="23437"/>
    <cellStyle name="40% - Accent5 13 3 3 5" xfId="41267"/>
    <cellStyle name="40% - Accent5 13 3 4" xfId="5136"/>
    <cellStyle name="40% - Accent5 13 3 4 2" xfId="10503"/>
    <cellStyle name="40% - Accent5 13 3 4 2 2" xfId="30061"/>
    <cellStyle name="40% - Accent5 13 3 4 2 3" xfId="47874"/>
    <cellStyle name="40% - Accent5 13 3 4 3" xfId="16626"/>
    <cellStyle name="40% - Accent5 13 3 4 3 2" xfId="36012"/>
    <cellStyle name="40% - Accent5 13 3 4 4" xfId="24829"/>
    <cellStyle name="40% - Accent5 13 3 4 5" xfId="42659"/>
    <cellStyle name="40% - Accent5 13 3 5" xfId="7474"/>
    <cellStyle name="40% - Accent5 13 3 5 2" xfId="27034"/>
    <cellStyle name="40% - Accent5 13 3 5 3" xfId="44858"/>
    <cellStyle name="40% - Accent5 13 3 6" xfId="13555"/>
    <cellStyle name="40% - Accent5 13 3 6 2" xfId="32988"/>
    <cellStyle name="40% - Accent5 13 3 7" xfId="18835"/>
    <cellStyle name="40% - Accent5 13 3 7 2" xfId="38159"/>
    <cellStyle name="40% - Accent5 13 3 8" xfId="21803"/>
    <cellStyle name="40% - Accent5 13 3 9" xfId="20319"/>
    <cellStyle name="40% - Accent5 13 4" xfId="1987"/>
    <cellStyle name="40% - Accent5 13 4 10" xfId="39949"/>
    <cellStyle name="40% - Accent5 13 4 2" xfId="2732"/>
    <cellStyle name="40% - Accent5 13 4 2 2" xfId="4754"/>
    <cellStyle name="40% - Accent5 13 4 2 2 2" xfId="10141"/>
    <cellStyle name="40% - Accent5 13 4 2 2 2 2" xfId="29699"/>
    <cellStyle name="40% - Accent5 13 4 2 2 2 3" xfId="47513"/>
    <cellStyle name="40% - Accent5 13 4 2 2 3" xfId="16260"/>
    <cellStyle name="40% - Accent5 13 4 2 2 3 2" xfId="35651"/>
    <cellStyle name="40% - Accent5 13 4 2 2 4" xfId="24468"/>
    <cellStyle name="40% - Accent5 13 4 2 2 5" xfId="42298"/>
    <cellStyle name="40% - Accent5 13 4 2 3" xfId="8527"/>
    <cellStyle name="40% - Accent5 13 4 2 3 2" xfId="28087"/>
    <cellStyle name="40% - Accent5 13 4 2 3 3" xfId="45906"/>
    <cellStyle name="40% - Accent5 13 4 2 4" xfId="14608"/>
    <cellStyle name="40% - Accent5 13 4 2 4 2" xfId="34036"/>
    <cellStyle name="40% - Accent5 13 4 2 5" xfId="19883"/>
    <cellStyle name="40% - Accent5 13 4 2 5 2" xfId="39207"/>
    <cellStyle name="40% - Accent5 13 4 2 6" xfId="22853"/>
    <cellStyle name="40% - Accent5 13 4 2 7" xfId="21367"/>
    <cellStyle name="40% - Accent5 13 4 2 8" xfId="40691"/>
    <cellStyle name="40% - Accent5 13 4 3" xfId="4024"/>
    <cellStyle name="40% - Accent5 13 4 3 2" xfId="9411"/>
    <cellStyle name="40% - Accent5 13 4 3 2 2" xfId="28969"/>
    <cellStyle name="40% - Accent5 13 4 3 2 3" xfId="46785"/>
    <cellStyle name="40% - Accent5 13 4 3 3" xfId="15530"/>
    <cellStyle name="40% - Accent5 13 4 3 3 2" xfId="34923"/>
    <cellStyle name="40% - Accent5 13 4 3 4" xfId="23740"/>
    <cellStyle name="40% - Accent5 13 4 3 5" xfId="41570"/>
    <cellStyle name="40% - Accent5 13 4 4" xfId="5570"/>
    <cellStyle name="40% - Accent5 13 4 4 2" xfId="10931"/>
    <cellStyle name="40% - Accent5 13 4 4 2 2" xfId="30489"/>
    <cellStyle name="40% - Accent5 13 4 4 2 3" xfId="48275"/>
    <cellStyle name="40% - Accent5 13 4 4 3" xfId="17054"/>
    <cellStyle name="40% - Accent5 13 4 4 3 2" xfId="36413"/>
    <cellStyle name="40% - Accent5 13 4 4 4" xfId="25230"/>
    <cellStyle name="40% - Accent5 13 4 4 5" xfId="43060"/>
    <cellStyle name="40% - Accent5 13 4 5" xfId="7782"/>
    <cellStyle name="40% - Accent5 13 4 5 2" xfId="27342"/>
    <cellStyle name="40% - Accent5 13 4 5 3" xfId="45164"/>
    <cellStyle name="40% - Accent5 13 4 6" xfId="13863"/>
    <cellStyle name="40% - Accent5 13 4 6 2" xfId="33294"/>
    <cellStyle name="40% - Accent5 13 4 7" xfId="19141"/>
    <cellStyle name="40% - Accent5 13 4 7 2" xfId="38465"/>
    <cellStyle name="40% - Accent5 13 4 8" xfId="22109"/>
    <cellStyle name="40% - Accent5 13 4 9" xfId="20625"/>
    <cellStyle name="40% - Accent5 13 5" xfId="2133"/>
    <cellStyle name="40% - Accent5 13 5 2" xfId="4169"/>
    <cellStyle name="40% - Accent5 13 5 2 2" xfId="9556"/>
    <cellStyle name="40% - Accent5 13 5 2 2 2" xfId="29114"/>
    <cellStyle name="40% - Accent5 13 5 2 2 3" xfId="46930"/>
    <cellStyle name="40% - Accent5 13 5 2 3" xfId="15675"/>
    <cellStyle name="40% - Accent5 13 5 2 3 2" xfId="35068"/>
    <cellStyle name="40% - Accent5 13 5 2 4" xfId="23885"/>
    <cellStyle name="40% - Accent5 13 5 2 5" xfId="41715"/>
    <cellStyle name="40% - Accent5 13 5 3" xfId="7928"/>
    <cellStyle name="40% - Accent5 13 5 3 2" xfId="27488"/>
    <cellStyle name="40% - Accent5 13 5 3 3" xfId="45309"/>
    <cellStyle name="40% - Accent5 13 5 4" xfId="14009"/>
    <cellStyle name="40% - Accent5 13 5 4 2" xfId="33439"/>
    <cellStyle name="40% - Accent5 13 5 5" xfId="19286"/>
    <cellStyle name="40% - Accent5 13 5 5 2" xfId="38610"/>
    <cellStyle name="40% - Accent5 13 5 6" xfId="22254"/>
    <cellStyle name="40% - Accent5 13 5 7" xfId="20770"/>
    <cellStyle name="40% - Accent5 13 5 8" xfId="40094"/>
    <cellStyle name="40% - Accent5 13 6" xfId="3161"/>
    <cellStyle name="40% - Accent5 13 6 2" xfId="8741"/>
    <cellStyle name="40% - Accent5 13 6 2 2" xfId="28301"/>
    <cellStyle name="40% - Accent5 13 6 2 3" xfId="46118"/>
    <cellStyle name="40% - Accent5 13 6 3" xfId="14832"/>
    <cellStyle name="40% - Accent5 13 6 3 2" xfId="34252"/>
    <cellStyle name="40% - Accent5 13 6 4" xfId="23069"/>
    <cellStyle name="40% - Accent5 13 6 5" xfId="40903"/>
    <cellStyle name="40% - Accent5 13 7" xfId="4929"/>
    <cellStyle name="40% - Accent5 13 7 2" xfId="10313"/>
    <cellStyle name="40% - Accent5 13 7 2 2" xfId="29871"/>
    <cellStyle name="40% - Accent5 13 7 2 3" xfId="47684"/>
    <cellStyle name="40% - Accent5 13 7 3" xfId="16435"/>
    <cellStyle name="40% - Accent5 13 7 3 2" xfId="35822"/>
    <cellStyle name="40% - Accent5 13 7 4" xfId="24639"/>
    <cellStyle name="40% - Accent5 13 7 5" xfId="42469"/>
    <cellStyle name="40% - Accent5 13 8" xfId="6256"/>
    <cellStyle name="40% - Accent5 13 8 2" xfId="11617"/>
    <cellStyle name="40% - Accent5 13 8 2 2" xfId="31175"/>
    <cellStyle name="40% - Accent5 13 8 2 3" xfId="48960"/>
    <cellStyle name="40% - Accent5 13 8 3" xfId="17740"/>
    <cellStyle name="40% - Accent5 13 8 3 2" xfId="37098"/>
    <cellStyle name="40% - Accent5 13 8 4" xfId="25915"/>
    <cellStyle name="40% - Accent5 13 8 5" xfId="43745"/>
    <cellStyle name="40% - Accent5 13 9" xfId="6660"/>
    <cellStyle name="40% - Accent5 13 9 2" xfId="12021"/>
    <cellStyle name="40% - Accent5 13 9 2 2" xfId="31579"/>
    <cellStyle name="40% - Accent5 13 9 2 3" xfId="49364"/>
    <cellStyle name="40% - Accent5 13 9 3" xfId="18144"/>
    <cellStyle name="40% - Accent5 13 9 3 2" xfId="37502"/>
    <cellStyle name="40% - Accent5 13 9 4" xfId="26319"/>
    <cellStyle name="40% - Accent5 13 9 5" xfId="44149"/>
    <cellStyle name="40% - Accent5 14" xfId="1858"/>
    <cellStyle name="40% - Accent5 14 10" xfId="20497"/>
    <cellStyle name="40% - Accent5 14 11" xfId="39821"/>
    <cellStyle name="40% - Accent5 14 2" xfId="2604"/>
    <cellStyle name="40% - Accent5 14 2 2" xfId="4626"/>
    <cellStyle name="40% - Accent5 14 2 2 2" xfId="6027"/>
    <cellStyle name="40% - Accent5 14 2 2 2 2" xfId="11388"/>
    <cellStyle name="40% - Accent5 14 2 2 2 2 2" xfId="30946"/>
    <cellStyle name="40% - Accent5 14 2 2 2 2 3" xfId="48732"/>
    <cellStyle name="40% - Accent5 14 2 2 2 3" xfId="17511"/>
    <cellStyle name="40% - Accent5 14 2 2 2 3 2" xfId="36870"/>
    <cellStyle name="40% - Accent5 14 2 2 2 4" xfId="25687"/>
    <cellStyle name="40% - Accent5 14 2 2 2 5" xfId="43517"/>
    <cellStyle name="40% - Accent5 14 2 2 3" xfId="10013"/>
    <cellStyle name="40% - Accent5 14 2 2 3 2" xfId="29571"/>
    <cellStyle name="40% - Accent5 14 2 2 3 3" xfId="47385"/>
    <cellStyle name="40% - Accent5 14 2 2 4" xfId="16132"/>
    <cellStyle name="40% - Accent5 14 2 2 4 2" xfId="35523"/>
    <cellStyle name="40% - Accent5 14 2 2 5" xfId="24340"/>
    <cellStyle name="40% - Accent5 14 2 2 6" xfId="42170"/>
    <cellStyle name="40% - Accent5 14 2 3" xfId="5418"/>
    <cellStyle name="40% - Accent5 14 2 3 2" xfId="10784"/>
    <cellStyle name="40% - Accent5 14 2 3 2 2" xfId="30342"/>
    <cellStyle name="40% - Accent5 14 2 3 2 3" xfId="48141"/>
    <cellStyle name="40% - Accent5 14 2 3 3" xfId="16907"/>
    <cellStyle name="40% - Accent5 14 2 3 3 2" xfId="36279"/>
    <cellStyle name="40% - Accent5 14 2 3 4" xfId="25096"/>
    <cellStyle name="40% - Accent5 14 2 3 5" xfId="42926"/>
    <cellStyle name="40% - Accent5 14 2 4" xfId="8399"/>
    <cellStyle name="40% - Accent5 14 2 4 2" xfId="27959"/>
    <cellStyle name="40% - Accent5 14 2 4 3" xfId="45778"/>
    <cellStyle name="40% - Accent5 14 2 5" xfId="14480"/>
    <cellStyle name="40% - Accent5 14 2 5 2" xfId="33908"/>
    <cellStyle name="40% - Accent5 14 2 6" xfId="19755"/>
    <cellStyle name="40% - Accent5 14 2 6 2" xfId="39079"/>
    <cellStyle name="40% - Accent5 14 2 7" xfId="22725"/>
    <cellStyle name="40% - Accent5 14 2 8" xfId="21239"/>
    <cellStyle name="40% - Accent5 14 2 9" xfId="40563"/>
    <cellStyle name="40% - Accent5 14 3" xfId="3896"/>
    <cellStyle name="40% - Accent5 14 3 2" xfId="5815"/>
    <cellStyle name="40% - Accent5 14 3 2 2" xfId="11176"/>
    <cellStyle name="40% - Accent5 14 3 2 2 2" xfId="30734"/>
    <cellStyle name="40% - Accent5 14 3 2 2 3" xfId="48520"/>
    <cellStyle name="40% - Accent5 14 3 2 3" xfId="17299"/>
    <cellStyle name="40% - Accent5 14 3 2 3 2" xfId="36658"/>
    <cellStyle name="40% - Accent5 14 3 2 4" xfId="25475"/>
    <cellStyle name="40% - Accent5 14 3 2 5" xfId="43305"/>
    <cellStyle name="40% - Accent5 14 3 3" xfId="5191"/>
    <cellStyle name="40% - Accent5 14 3 3 2" xfId="10558"/>
    <cellStyle name="40% - Accent5 14 3 3 2 2" xfId="30116"/>
    <cellStyle name="40% - Accent5 14 3 3 2 3" xfId="47929"/>
    <cellStyle name="40% - Accent5 14 3 3 3" xfId="16681"/>
    <cellStyle name="40% - Accent5 14 3 3 3 2" xfId="36067"/>
    <cellStyle name="40% - Accent5 14 3 3 4" xfId="24884"/>
    <cellStyle name="40% - Accent5 14 3 3 5" xfId="42714"/>
    <cellStyle name="40% - Accent5 14 3 4" xfId="9283"/>
    <cellStyle name="40% - Accent5 14 3 4 2" xfId="28841"/>
    <cellStyle name="40% - Accent5 14 3 4 3" xfId="46657"/>
    <cellStyle name="40% - Accent5 14 3 5" xfId="15402"/>
    <cellStyle name="40% - Accent5 14 3 5 2" xfId="34795"/>
    <cellStyle name="40% - Accent5 14 3 6" xfId="23612"/>
    <cellStyle name="40% - Accent5 14 3 7" xfId="41442"/>
    <cellStyle name="40% - Accent5 14 4" xfId="2960"/>
    <cellStyle name="40% - Accent5 14 4 2" xfId="5630"/>
    <cellStyle name="40% - Accent5 14 4 2 2" xfId="10991"/>
    <cellStyle name="40% - Accent5 14 4 2 2 2" xfId="30549"/>
    <cellStyle name="40% - Accent5 14 4 2 2 3" xfId="48335"/>
    <cellStyle name="40% - Accent5 14 4 2 3" xfId="17114"/>
    <cellStyle name="40% - Accent5 14 4 2 3 2" xfId="36473"/>
    <cellStyle name="40% - Accent5 14 4 2 4" xfId="25290"/>
    <cellStyle name="40% - Accent5 14 4 2 5" xfId="43120"/>
    <cellStyle name="40% - Accent5 14 5" xfId="4992"/>
    <cellStyle name="40% - Accent5 14 5 2" xfId="10373"/>
    <cellStyle name="40% - Accent5 14 5 2 2" xfId="29931"/>
    <cellStyle name="40% - Accent5 14 5 2 3" xfId="47744"/>
    <cellStyle name="40% - Accent5 14 5 3" xfId="16495"/>
    <cellStyle name="40% - Accent5 14 5 3 2" xfId="35882"/>
    <cellStyle name="40% - Accent5 14 5 4" xfId="24699"/>
    <cellStyle name="40% - Accent5 14 5 5" xfId="42529"/>
    <cellStyle name="40% - Accent5 14 6" xfId="7653"/>
    <cellStyle name="40% - Accent5 14 6 2" xfId="27213"/>
    <cellStyle name="40% - Accent5 14 6 3" xfId="45036"/>
    <cellStyle name="40% - Accent5 14 7" xfId="13734"/>
    <cellStyle name="40% - Accent5 14 7 2" xfId="33166"/>
    <cellStyle name="40% - Accent5 14 8" xfId="19013"/>
    <cellStyle name="40% - Accent5 14 8 2" xfId="38337"/>
    <cellStyle name="40% - Accent5 14 9" xfId="21981"/>
    <cellStyle name="40% - Accent5 15" xfId="2943"/>
    <cellStyle name="40% - Accent5 15 2" xfId="3324"/>
    <cellStyle name="40% - Accent5 15 2 2" xfId="5841"/>
    <cellStyle name="40% - Accent5 15 2 2 2" xfId="11202"/>
    <cellStyle name="40% - Accent5 15 2 2 2 2" xfId="30760"/>
    <cellStyle name="40% - Accent5 15 2 2 2 3" xfId="48546"/>
    <cellStyle name="40% - Accent5 15 2 2 3" xfId="17325"/>
    <cellStyle name="40% - Accent5 15 2 2 3 2" xfId="36684"/>
    <cellStyle name="40% - Accent5 15 2 2 4" xfId="25501"/>
    <cellStyle name="40% - Accent5 15 2 2 5" xfId="43331"/>
    <cellStyle name="40% - Accent5 15 2 3" xfId="5230"/>
    <cellStyle name="40% - Accent5 15 2 3 2" xfId="10597"/>
    <cellStyle name="40% - Accent5 15 2 3 2 2" xfId="30155"/>
    <cellStyle name="40% - Accent5 15 2 3 2 3" xfId="47955"/>
    <cellStyle name="40% - Accent5 15 2 3 3" xfId="16720"/>
    <cellStyle name="40% - Accent5 15 2 3 3 2" xfId="36093"/>
    <cellStyle name="40% - Accent5 15 2 3 4" xfId="24910"/>
    <cellStyle name="40% - Accent5 15 2 3 5" xfId="42740"/>
    <cellStyle name="40% - Accent5 15 2 4" xfId="6331"/>
    <cellStyle name="40% - Accent5 15 2 4 2" xfId="11692"/>
    <cellStyle name="40% - Accent5 15 2 4 2 2" xfId="31250"/>
    <cellStyle name="40% - Accent5 15 2 4 2 3" xfId="49035"/>
    <cellStyle name="40% - Accent5 15 2 4 3" xfId="17815"/>
    <cellStyle name="40% - Accent5 15 2 4 3 2" xfId="37173"/>
    <cellStyle name="40% - Accent5 15 2 4 4" xfId="25990"/>
    <cellStyle name="40% - Accent5 15 2 4 5" xfId="43820"/>
    <cellStyle name="40% - Accent5 15 2 5" xfId="6735"/>
    <cellStyle name="40% - Accent5 15 2 5 2" xfId="12096"/>
    <cellStyle name="40% - Accent5 15 2 5 2 2" xfId="31654"/>
    <cellStyle name="40% - Accent5 15 2 5 2 3" xfId="49439"/>
    <cellStyle name="40% - Accent5 15 2 5 3" xfId="18219"/>
    <cellStyle name="40% - Accent5 15 2 5 3 2" xfId="37577"/>
    <cellStyle name="40% - Accent5 15 2 5 4" xfId="26394"/>
    <cellStyle name="40% - Accent5 15 2 5 5" xfId="44224"/>
    <cellStyle name="40% - Accent5 15 2 6" xfId="8816"/>
    <cellStyle name="40% - Accent5 15 2 6 2" xfId="28376"/>
    <cellStyle name="40% - Accent5 15 2 6 3" xfId="46193"/>
    <cellStyle name="40% - Accent5 15 2 7" xfId="14918"/>
    <cellStyle name="40% - Accent5 15 2 7 2" xfId="34331"/>
    <cellStyle name="40% - Accent5 15 2 8" xfId="23148"/>
    <cellStyle name="40% - Accent5 15 2 9" xfId="40978"/>
    <cellStyle name="40% - Accent5 15 3" xfId="5008"/>
    <cellStyle name="40% - Accent5 15 4" xfId="6128"/>
    <cellStyle name="40% - Accent5 15 4 2" xfId="11489"/>
    <cellStyle name="40% - Accent5 15 4 2 2" xfId="31047"/>
    <cellStyle name="40% - Accent5 15 4 2 3" xfId="48832"/>
    <cellStyle name="40% - Accent5 15 4 3" xfId="17612"/>
    <cellStyle name="40% - Accent5 15 4 3 2" xfId="36970"/>
    <cellStyle name="40% - Accent5 15 4 4" xfId="25787"/>
    <cellStyle name="40% - Accent5 15 4 5" xfId="43617"/>
    <cellStyle name="40% - Accent5 15 5" xfId="6532"/>
    <cellStyle name="40% - Accent5 15 5 2" xfId="11893"/>
    <cellStyle name="40% - Accent5 15 5 2 2" xfId="31451"/>
    <cellStyle name="40% - Accent5 15 5 2 3" xfId="49236"/>
    <cellStyle name="40% - Accent5 15 5 3" xfId="18016"/>
    <cellStyle name="40% - Accent5 15 5 3 2" xfId="37374"/>
    <cellStyle name="40% - Accent5 15 5 4" xfId="26191"/>
    <cellStyle name="40% - Accent5 15 5 5" xfId="44021"/>
    <cellStyle name="40% - Accent5 15 6" xfId="8613"/>
    <cellStyle name="40% - Accent5 15 6 2" xfId="28173"/>
    <cellStyle name="40% - Accent5 15 6 3" xfId="45990"/>
    <cellStyle name="40% - Accent5 15 7" xfId="14704"/>
    <cellStyle name="40% - Accent5 15 7 2" xfId="34124"/>
    <cellStyle name="40% - Accent5 15 8" xfId="22941"/>
    <cellStyle name="40% - Accent5 15 9" xfId="40775"/>
    <cellStyle name="40% - Accent5 16" xfId="3255"/>
    <cellStyle name="40% - Accent5 17" xfId="2802"/>
    <cellStyle name="40% - Accent5 18" xfId="2766"/>
    <cellStyle name="40% - Accent5 18 2" xfId="8560"/>
    <cellStyle name="40% - Accent5 18 2 2" xfId="28120"/>
    <cellStyle name="40% - Accent5 18 2 3" xfId="45937"/>
    <cellStyle name="40% - Accent5 18 3" xfId="14641"/>
    <cellStyle name="40% - Accent5 18 3 2" xfId="34067"/>
    <cellStyle name="40% - Accent5 18 4" xfId="22884"/>
    <cellStyle name="40% - Accent5 18 5" xfId="40722"/>
    <cellStyle name="40% - Accent5 19" xfId="7004"/>
    <cellStyle name="40% - Accent5 2" xfId="311"/>
    <cellStyle name="40% - Accent5 2 10" xfId="1062"/>
    <cellStyle name="40% - Accent5 2 10 10" xfId="6558"/>
    <cellStyle name="40% - Accent5 2 10 10 2" xfId="11919"/>
    <cellStyle name="40% - Accent5 2 10 10 2 2" xfId="31477"/>
    <cellStyle name="40% - Accent5 2 10 10 2 3" xfId="49262"/>
    <cellStyle name="40% - Accent5 2 10 10 3" xfId="18042"/>
    <cellStyle name="40% - Accent5 2 10 10 3 2" xfId="37400"/>
    <cellStyle name="40% - Accent5 2 10 10 4" xfId="26217"/>
    <cellStyle name="40% - Accent5 2 10 10 5" xfId="44047"/>
    <cellStyle name="40% - Accent5 2 10 11" xfId="7079"/>
    <cellStyle name="40% - Accent5 2 10 11 2" xfId="26640"/>
    <cellStyle name="40% - Accent5 2 10 11 3" xfId="44465"/>
    <cellStyle name="40% - Accent5 2 10 12" xfId="12287"/>
    <cellStyle name="40% - Accent5 2 10 12 2" xfId="31845"/>
    <cellStyle name="40% - Accent5 2 10 12 3" xfId="49630"/>
    <cellStyle name="40% - Accent5 2 10 13" xfId="12640"/>
    <cellStyle name="40% - Accent5 2 10 13 2" xfId="32197"/>
    <cellStyle name="40% - Accent5 2 10 13 3" xfId="49940"/>
    <cellStyle name="40% - Accent5 2 10 14" xfId="13091"/>
    <cellStyle name="40% - Accent5 2 10 14 2" xfId="32593"/>
    <cellStyle name="40% - Accent5 2 10 15" xfId="18408"/>
    <cellStyle name="40% - Accent5 2 10 15 2" xfId="37766"/>
    <cellStyle name="40% - Accent5 2 10 16" xfId="21410"/>
    <cellStyle name="40% - Accent5 2 10 17" xfId="19926"/>
    <cellStyle name="40% - Accent5 2 10 18" xfId="39250"/>
    <cellStyle name="40% - Accent5 2 10 2" xfId="1233"/>
    <cellStyle name="40% - Accent5 2 10 2 10" xfId="7138"/>
    <cellStyle name="40% - Accent5 2 10 2 10 2" xfId="26698"/>
    <cellStyle name="40% - Accent5 2 10 2 10 3" xfId="44523"/>
    <cellStyle name="40% - Accent5 2 10 2 11" xfId="12346"/>
    <cellStyle name="40% - Accent5 2 10 2 11 2" xfId="31904"/>
    <cellStyle name="40% - Accent5 2 10 2 11 3" xfId="49688"/>
    <cellStyle name="40% - Accent5 2 10 2 12" xfId="12701"/>
    <cellStyle name="40% - Accent5 2 10 2 12 2" xfId="32257"/>
    <cellStyle name="40% - Accent5 2 10 2 12 3" xfId="49998"/>
    <cellStyle name="40% - Accent5 2 10 2 13" xfId="13154"/>
    <cellStyle name="40% - Accent5 2 10 2 13 2" xfId="32653"/>
    <cellStyle name="40% - Accent5 2 10 2 14" xfId="18466"/>
    <cellStyle name="40% - Accent5 2 10 2 14 2" xfId="37824"/>
    <cellStyle name="40% - Accent5 2 10 2 15" xfId="21468"/>
    <cellStyle name="40% - Accent5 2 10 2 16" xfId="19984"/>
    <cellStyle name="40% - Accent5 2 10 2 17" xfId="39308"/>
    <cellStyle name="40% - Accent5 2 10 2 2" xfId="1488"/>
    <cellStyle name="40% - Accent5 2 10 2 2 10" xfId="12859"/>
    <cellStyle name="40% - Accent5 2 10 2 2 10 2" xfId="32415"/>
    <cellStyle name="40% - Accent5 2 10 2 2 10 3" xfId="50154"/>
    <cellStyle name="40% - Accent5 2 10 2 2 11" xfId="13365"/>
    <cellStyle name="40% - Accent5 2 10 2 2 11 2" xfId="32798"/>
    <cellStyle name="40% - Accent5 2 10 2 2 12" xfId="18645"/>
    <cellStyle name="40% - Accent5 2 10 2 2 12 2" xfId="37969"/>
    <cellStyle name="40% - Accent5 2 10 2 2 13" xfId="21613"/>
    <cellStyle name="40% - Accent5 2 10 2 2 14" xfId="20129"/>
    <cellStyle name="40% - Accent5 2 10 2 2 15" xfId="39453"/>
    <cellStyle name="40% - Accent5 2 10 2 2 2" xfId="1781"/>
    <cellStyle name="40% - Accent5 2 10 2 2 2 10" xfId="39744"/>
    <cellStyle name="40% - Accent5 2 10 2 2 2 2" xfId="2527"/>
    <cellStyle name="40% - Accent5 2 10 2 2 2 2 2" xfId="4550"/>
    <cellStyle name="40% - Accent5 2 10 2 2 2 2 2 2" xfId="9937"/>
    <cellStyle name="40% - Accent5 2 10 2 2 2 2 2 2 2" xfId="29495"/>
    <cellStyle name="40% - Accent5 2 10 2 2 2 2 2 2 3" xfId="47309"/>
    <cellStyle name="40% - Accent5 2 10 2 2 2 2 2 3" xfId="16056"/>
    <cellStyle name="40% - Accent5 2 10 2 2 2 2 2 3 2" xfId="35447"/>
    <cellStyle name="40% - Accent5 2 10 2 2 2 2 2 4" xfId="24264"/>
    <cellStyle name="40% - Accent5 2 10 2 2 2 2 2 5" xfId="42094"/>
    <cellStyle name="40% - Accent5 2 10 2 2 2 2 3" xfId="8322"/>
    <cellStyle name="40% - Accent5 2 10 2 2 2 2 3 2" xfId="27882"/>
    <cellStyle name="40% - Accent5 2 10 2 2 2 2 3 3" xfId="45701"/>
    <cellStyle name="40% - Accent5 2 10 2 2 2 2 4" xfId="14403"/>
    <cellStyle name="40% - Accent5 2 10 2 2 2 2 4 2" xfId="33831"/>
    <cellStyle name="40% - Accent5 2 10 2 2 2 2 5" xfId="19678"/>
    <cellStyle name="40% - Accent5 2 10 2 2 2 2 5 2" xfId="39002"/>
    <cellStyle name="40% - Accent5 2 10 2 2 2 2 6" xfId="22648"/>
    <cellStyle name="40% - Accent5 2 10 2 2 2 2 7" xfId="21162"/>
    <cellStyle name="40% - Accent5 2 10 2 2 2 2 8" xfId="40486"/>
    <cellStyle name="40% - Accent5 2 10 2 2 2 3" xfId="3820"/>
    <cellStyle name="40% - Accent5 2 10 2 2 2 3 2" xfId="9207"/>
    <cellStyle name="40% - Accent5 2 10 2 2 2 3 2 2" xfId="28765"/>
    <cellStyle name="40% - Accent5 2 10 2 2 2 3 2 3" xfId="46581"/>
    <cellStyle name="40% - Accent5 2 10 2 2 2 3 3" xfId="15326"/>
    <cellStyle name="40% - Accent5 2 10 2 2 2 3 3 2" xfId="34719"/>
    <cellStyle name="40% - Accent5 2 10 2 2 2 3 4" xfId="23536"/>
    <cellStyle name="40% - Accent5 2 10 2 2 2 3 5" xfId="41366"/>
    <cellStyle name="40% - Accent5 2 10 2 2 2 4" xfId="5928"/>
    <cellStyle name="40% - Accent5 2 10 2 2 2 4 2" xfId="11289"/>
    <cellStyle name="40% - Accent5 2 10 2 2 2 4 2 2" xfId="30847"/>
    <cellStyle name="40% - Accent5 2 10 2 2 2 4 2 3" xfId="48633"/>
    <cellStyle name="40% - Accent5 2 10 2 2 2 4 3" xfId="17412"/>
    <cellStyle name="40% - Accent5 2 10 2 2 2 4 3 2" xfId="36771"/>
    <cellStyle name="40% - Accent5 2 10 2 2 2 4 4" xfId="25588"/>
    <cellStyle name="40% - Accent5 2 10 2 2 2 4 5" xfId="43418"/>
    <cellStyle name="40% - Accent5 2 10 2 2 2 5" xfId="7576"/>
    <cellStyle name="40% - Accent5 2 10 2 2 2 5 2" xfId="27136"/>
    <cellStyle name="40% - Accent5 2 10 2 2 2 5 3" xfId="44959"/>
    <cellStyle name="40% - Accent5 2 10 2 2 2 6" xfId="13657"/>
    <cellStyle name="40% - Accent5 2 10 2 2 2 6 2" xfId="33089"/>
    <cellStyle name="40% - Accent5 2 10 2 2 2 7" xfId="18936"/>
    <cellStyle name="40% - Accent5 2 10 2 2 2 7 2" xfId="38260"/>
    <cellStyle name="40% - Accent5 2 10 2 2 2 8" xfId="21904"/>
    <cellStyle name="40% - Accent5 2 10 2 2 2 9" xfId="20420"/>
    <cellStyle name="40% - Accent5 2 10 2 2 3" xfId="2235"/>
    <cellStyle name="40% - Accent5 2 10 2 2 3 2" xfId="4271"/>
    <cellStyle name="40% - Accent5 2 10 2 2 3 2 2" xfId="9658"/>
    <cellStyle name="40% - Accent5 2 10 2 2 3 2 2 2" xfId="29216"/>
    <cellStyle name="40% - Accent5 2 10 2 2 3 2 2 3" xfId="47031"/>
    <cellStyle name="40% - Accent5 2 10 2 2 3 2 3" xfId="15777"/>
    <cellStyle name="40% - Accent5 2 10 2 2 3 2 3 2" xfId="35169"/>
    <cellStyle name="40% - Accent5 2 10 2 2 3 2 4" xfId="23986"/>
    <cellStyle name="40% - Accent5 2 10 2 2 3 2 5" xfId="41816"/>
    <cellStyle name="40% - Accent5 2 10 2 2 3 3" xfId="8030"/>
    <cellStyle name="40% - Accent5 2 10 2 2 3 3 2" xfId="27590"/>
    <cellStyle name="40% - Accent5 2 10 2 2 3 3 3" xfId="45410"/>
    <cellStyle name="40% - Accent5 2 10 2 2 3 4" xfId="14111"/>
    <cellStyle name="40% - Accent5 2 10 2 2 3 4 2" xfId="33540"/>
    <cellStyle name="40% - Accent5 2 10 2 2 3 5" xfId="19387"/>
    <cellStyle name="40% - Accent5 2 10 2 2 3 5 2" xfId="38711"/>
    <cellStyle name="40% - Accent5 2 10 2 2 3 6" xfId="22356"/>
    <cellStyle name="40% - Accent5 2 10 2 2 3 7" xfId="20871"/>
    <cellStyle name="40% - Accent5 2 10 2 2 3 8" xfId="40195"/>
    <cellStyle name="40% - Accent5 2 10 2 2 4" xfId="3408"/>
    <cellStyle name="40% - Accent5 2 10 2 2 4 2" xfId="8900"/>
    <cellStyle name="40% - Accent5 2 10 2 2 4 2 2" xfId="28460"/>
    <cellStyle name="40% - Accent5 2 10 2 2 4 2 3" xfId="46277"/>
    <cellStyle name="40% - Accent5 2 10 2 2 4 3" xfId="15002"/>
    <cellStyle name="40% - Accent5 2 10 2 2 4 3 2" xfId="34415"/>
    <cellStyle name="40% - Accent5 2 10 2 2 4 4" xfId="23232"/>
    <cellStyle name="40% - Accent5 2 10 2 2 4 5" xfId="41062"/>
    <cellStyle name="40% - Accent5 2 10 2 2 5" xfId="5319"/>
    <cellStyle name="40% - Accent5 2 10 2 2 5 2" xfId="10685"/>
    <cellStyle name="40% - Accent5 2 10 2 2 5 2 2" xfId="30243"/>
    <cellStyle name="40% - Accent5 2 10 2 2 5 2 3" xfId="48042"/>
    <cellStyle name="40% - Accent5 2 10 2 2 5 3" xfId="16808"/>
    <cellStyle name="40% - Accent5 2 10 2 2 5 3 2" xfId="36180"/>
    <cellStyle name="40% - Accent5 2 10 2 2 5 4" xfId="24997"/>
    <cellStyle name="40% - Accent5 2 10 2 2 5 5" xfId="42827"/>
    <cellStyle name="40% - Accent5 2 10 2 2 6" xfId="6415"/>
    <cellStyle name="40% - Accent5 2 10 2 2 6 2" xfId="11776"/>
    <cellStyle name="40% - Accent5 2 10 2 2 6 2 2" xfId="31334"/>
    <cellStyle name="40% - Accent5 2 10 2 2 6 2 3" xfId="49119"/>
    <cellStyle name="40% - Accent5 2 10 2 2 6 3" xfId="17899"/>
    <cellStyle name="40% - Accent5 2 10 2 2 6 3 2" xfId="37257"/>
    <cellStyle name="40% - Accent5 2 10 2 2 6 4" xfId="26074"/>
    <cellStyle name="40% - Accent5 2 10 2 2 6 5" xfId="43904"/>
    <cellStyle name="40% - Accent5 2 10 2 2 7" xfId="6819"/>
    <cellStyle name="40% - Accent5 2 10 2 2 7 2" xfId="12180"/>
    <cellStyle name="40% - Accent5 2 10 2 2 7 2 2" xfId="31738"/>
    <cellStyle name="40% - Accent5 2 10 2 2 7 2 3" xfId="49523"/>
    <cellStyle name="40% - Accent5 2 10 2 2 7 3" xfId="18303"/>
    <cellStyle name="40% - Accent5 2 10 2 2 7 3 2" xfId="37661"/>
    <cellStyle name="40% - Accent5 2 10 2 2 7 4" xfId="26478"/>
    <cellStyle name="40% - Accent5 2 10 2 2 7 5" xfId="44308"/>
    <cellStyle name="40% - Accent5 2 10 2 2 8" xfId="7284"/>
    <cellStyle name="40% - Accent5 2 10 2 2 8 2" xfId="26844"/>
    <cellStyle name="40% - Accent5 2 10 2 2 8 3" xfId="44668"/>
    <cellStyle name="40% - Accent5 2 10 2 2 9" xfId="12503"/>
    <cellStyle name="40% - Accent5 2 10 2 2 9 2" xfId="32060"/>
    <cellStyle name="40% - Accent5 2 10 2 2 9 3" xfId="49844"/>
    <cellStyle name="40% - Accent5 2 10 2 3" xfId="1635"/>
    <cellStyle name="40% - Accent5 2 10 2 3 10" xfId="39599"/>
    <cellStyle name="40% - Accent5 2 10 2 3 2" xfId="2381"/>
    <cellStyle name="40% - Accent5 2 10 2 3 2 2" xfId="4404"/>
    <cellStyle name="40% - Accent5 2 10 2 3 2 2 2" xfId="9791"/>
    <cellStyle name="40% - Accent5 2 10 2 3 2 2 2 2" xfId="29349"/>
    <cellStyle name="40% - Accent5 2 10 2 3 2 2 2 3" xfId="47164"/>
    <cellStyle name="40% - Accent5 2 10 2 3 2 2 3" xfId="15910"/>
    <cellStyle name="40% - Accent5 2 10 2 3 2 2 3 2" xfId="35302"/>
    <cellStyle name="40% - Accent5 2 10 2 3 2 2 4" xfId="24119"/>
    <cellStyle name="40% - Accent5 2 10 2 3 2 2 5" xfId="41949"/>
    <cellStyle name="40% - Accent5 2 10 2 3 2 3" xfId="5716"/>
    <cellStyle name="40% - Accent5 2 10 2 3 2 3 2" xfId="11077"/>
    <cellStyle name="40% - Accent5 2 10 2 3 2 3 2 2" xfId="30635"/>
    <cellStyle name="40% - Accent5 2 10 2 3 2 3 2 3" xfId="48421"/>
    <cellStyle name="40% - Accent5 2 10 2 3 2 3 3" xfId="17200"/>
    <cellStyle name="40% - Accent5 2 10 2 3 2 3 3 2" xfId="36559"/>
    <cellStyle name="40% - Accent5 2 10 2 3 2 3 4" xfId="25376"/>
    <cellStyle name="40% - Accent5 2 10 2 3 2 3 5" xfId="43206"/>
    <cellStyle name="40% - Accent5 2 10 2 3 2 4" xfId="8176"/>
    <cellStyle name="40% - Accent5 2 10 2 3 2 4 2" xfId="27736"/>
    <cellStyle name="40% - Accent5 2 10 2 3 2 4 3" xfId="45556"/>
    <cellStyle name="40% - Accent5 2 10 2 3 2 5" xfId="14257"/>
    <cellStyle name="40% - Accent5 2 10 2 3 2 5 2" xfId="33686"/>
    <cellStyle name="40% - Accent5 2 10 2 3 2 6" xfId="19533"/>
    <cellStyle name="40% - Accent5 2 10 2 3 2 6 2" xfId="38857"/>
    <cellStyle name="40% - Accent5 2 10 2 3 2 7" xfId="22502"/>
    <cellStyle name="40% - Accent5 2 10 2 3 2 8" xfId="21017"/>
    <cellStyle name="40% - Accent5 2 10 2 3 2 9" xfId="40341"/>
    <cellStyle name="40% - Accent5 2 10 2 3 3" xfId="3677"/>
    <cellStyle name="40% - Accent5 2 10 2 3 3 2" xfId="9064"/>
    <cellStyle name="40% - Accent5 2 10 2 3 3 2 2" xfId="28622"/>
    <cellStyle name="40% - Accent5 2 10 2 3 3 2 3" xfId="46438"/>
    <cellStyle name="40% - Accent5 2 10 2 3 3 3" xfId="15183"/>
    <cellStyle name="40% - Accent5 2 10 2 3 3 3 2" xfId="34576"/>
    <cellStyle name="40% - Accent5 2 10 2 3 3 4" xfId="23393"/>
    <cellStyle name="40% - Accent5 2 10 2 3 3 5" xfId="41223"/>
    <cellStyle name="40% - Accent5 2 10 2 3 4" xfId="5092"/>
    <cellStyle name="40% - Accent5 2 10 2 3 4 2" xfId="10459"/>
    <cellStyle name="40% - Accent5 2 10 2 3 4 2 2" xfId="30017"/>
    <cellStyle name="40% - Accent5 2 10 2 3 4 2 3" xfId="47830"/>
    <cellStyle name="40% - Accent5 2 10 2 3 4 3" xfId="16582"/>
    <cellStyle name="40% - Accent5 2 10 2 3 4 3 2" xfId="35968"/>
    <cellStyle name="40% - Accent5 2 10 2 3 4 4" xfId="24785"/>
    <cellStyle name="40% - Accent5 2 10 2 3 4 5" xfId="42615"/>
    <cellStyle name="40% - Accent5 2 10 2 3 5" xfId="7430"/>
    <cellStyle name="40% - Accent5 2 10 2 3 5 2" xfId="26990"/>
    <cellStyle name="40% - Accent5 2 10 2 3 5 3" xfId="44814"/>
    <cellStyle name="40% - Accent5 2 10 2 3 6" xfId="13511"/>
    <cellStyle name="40% - Accent5 2 10 2 3 6 2" xfId="32944"/>
    <cellStyle name="40% - Accent5 2 10 2 3 7" xfId="18791"/>
    <cellStyle name="40% - Accent5 2 10 2 3 7 2" xfId="38115"/>
    <cellStyle name="40% - Accent5 2 10 2 3 8" xfId="21759"/>
    <cellStyle name="40% - Accent5 2 10 2 3 9" xfId="20275"/>
    <cellStyle name="40% - Accent5 2 10 2 4" xfId="1943"/>
    <cellStyle name="40% - Accent5 2 10 2 4 10" xfId="39905"/>
    <cellStyle name="40% - Accent5 2 10 2 4 2" xfId="2688"/>
    <cellStyle name="40% - Accent5 2 10 2 4 2 2" xfId="4710"/>
    <cellStyle name="40% - Accent5 2 10 2 4 2 2 2" xfId="10097"/>
    <cellStyle name="40% - Accent5 2 10 2 4 2 2 2 2" xfId="29655"/>
    <cellStyle name="40% - Accent5 2 10 2 4 2 2 2 3" xfId="47469"/>
    <cellStyle name="40% - Accent5 2 10 2 4 2 2 3" xfId="16216"/>
    <cellStyle name="40% - Accent5 2 10 2 4 2 2 3 2" xfId="35607"/>
    <cellStyle name="40% - Accent5 2 10 2 4 2 2 4" xfId="24424"/>
    <cellStyle name="40% - Accent5 2 10 2 4 2 2 5" xfId="42254"/>
    <cellStyle name="40% - Accent5 2 10 2 4 2 3" xfId="8483"/>
    <cellStyle name="40% - Accent5 2 10 2 4 2 3 2" xfId="28043"/>
    <cellStyle name="40% - Accent5 2 10 2 4 2 3 3" xfId="45862"/>
    <cellStyle name="40% - Accent5 2 10 2 4 2 4" xfId="14564"/>
    <cellStyle name="40% - Accent5 2 10 2 4 2 4 2" xfId="33992"/>
    <cellStyle name="40% - Accent5 2 10 2 4 2 5" xfId="19839"/>
    <cellStyle name="40% - Accent5 2 10 2 4 2 5 2" xfId="39163"/>
    <cellStyle name="40% - Accent5 2 10 2 4 2 6" xfId="22809"/>
    <cellStyle name="40% - Accent5 2 10 2 4 2 7" xfId="21323"/>
    <cellStyle name="40% - Accent5 2 10 2 4 2 8" xfId="40647"/>
    <cellStyle name="40% - Accent5 2 10 2 4 3" xfId="3980"/>
    <cellStyle name="40% - Accent5 2 10 2 4 3 2" xfId="9367"/>
    <cellStyle name="40% - Accent5 2 10 2 4 3 2 2" xfId="28925"/>
    <cellStyle name="40% - Accent5 2 10 2 4 3 2 3" xfId="46741"/>
    <cellStyle name="40% - Accent5 2 10 2 4 3 3" xfId="15486"/>
    <cellStyle name="40% - Accent5 2 10 2 4 3 3 2" xfId="34879"/>
    <cellStyle name="40% - Accent5 2 10 2 4 3 4" xfId="23696"/>
    <cellStyle name="40% - Accent5 2 10 2 4 3 5" xfId="41526"/>
    <cellStyle name="40% - Accent5 2 10 2 4 4" xfId="5526"/>
    <cellStyle name="40% - Accent5 2 10 2 4 4 2" xfId="10887"/>
    <cellStyle name="40% - Accent5 2 10 2 4 4 2 2" xfId="30445"/>
    <cellStyle name="40% - Accent5 2 10 2 4 4 2 3" xfId="48231"/>
    <cellStyle name="40% - Accent5 2 10 2 4 4 3" xfId="17010"/>
    <cellStyle name="40% - Accent5 2 10 2 4 4 3 2" xfId="36369"/>
    <cellStyle name="40% - Accent5 2 10 2 4 4 4" xfId="25186"/>
    <cellStyle name="40% - Accent5 2 10 2 4 4 5" xfId="43016"/>
    <cellStyle name="40% - Accent5 2 10 2 4 5" xfId="7738"/>
    <cellStyle name="40% - Accent5 2 10 2 4 5 2" xfId="27298"/>
    <cellStyle name="40% - Accent5 2 10 2 4 5 3" xfId="45120"/>
    <cellStyle name="40% - Accent5 2 10 2 4 6" xfId="13819"/>
    <cellStyle name="40% - Accent5 2 10 2 4 6 2" xfId="33250"/>
    <cellStyle name="40% - Accent5 2 10 2 4 7" xfId="19097"/>
    <cellStyle name="40% - Accent5 2 10 2 4 7 2" xfId="38421"/>
    <cellStyle name="40% - Accent5 2 10 2 4 8" xfId="22065"/>
    <cellStyle name="40% - Accent5 2 10 2 4 9" xfId="20581"/>
    <cellStyle name="40% - Accent5 2 10 2 5" xfId="2089"/>
    <cellStyle name="40% - Accent5 2 10 2 5 2" xfId="4125"/>
    <cellStyle name="40% - Accent5 2 10 2 5 2 2" xfId="9512"/>
    <cellStyle name="40% - Accent5 2 10 2 5 2 2 2" xfId="29070"/>
    <cellStyle name="40% - Accent5 2 10 2 5 2 2 3" xfId="46886"/>
    <cellStyle name="40% - Accent5 2 10 2 5 2 3" xfId="15631"/>
    <cellStyle name="40% - Accent5 2 10 2 5 2 3 2" xfId="35024"/>
    <cellStyle name="40% - Accent5 2 10 2 5 2 4" xfId="23841"/>
    <cellStyle name="40% - Accent5 2 10 2 5 2 5" xfId="41671"/>
    <cellStyle name="40% - Accent5 2 10 2 5 3" xfId="7884"/>
    <cellStyle name="40% - Accent5 2 10 2 5 3 2" xfId="27444"/>
    <cellStyle name="40% - Accent5 2 10 2 5 3 3" xfId="45265"/>
    <cellStyle name="40% - Accent5 2 10 2 5 4" xfId="13965"/>
    <cellStyle name="40% - Accent5 2 10 2 5 4 2" xfId="33395"/>
    <cellStyle name="40% - Accent5 2 10 2 5 5" xfId="19242"/>
    <cellStyle name="40% - Accent5 2 10 2 5 5 2" xfId="38566"/>
    <cellStyle name="40% - Accent5 2 10 2 5 6" xfId="22210"/>
    <cellStyle name="40% - Accent5 2 10 2 5 7" xfId="20726"/>
    <cellStyle name="40% - Accent5 2 10 2 5 8" xfId="40050"/>
    <cellStyle name="40% - Accent5 2 10 2 6" xfId="3117"/>
    <cellStyle name="40% - Accent5 2 10 2 6 2" xfId="8697"/>
    <cellStyle name="40% - Accent5 2 10 2 6 2 2" xfId="28257"/>
    <cellStyle name="40% - Accent5 2 10 2 6 2 3" xfId="46074"/>
    <cellStyle name="40% - Accent5 2 10 2 6 3" xfId="14788"/>
    <cellStyle name="40% - Accent5 2 10 2 6 3 2" xfId="34208"/>
    <cellStyle name="40% - Accent5 2 10 2 6 4" xfId="23025"/>
    <cellStyle name="40% - Accent5 2 10 2 6 5" xfId="40859"/>
    <cellStyle name="40% - Accent5 2 10 2 7" xfId="4885"/>
    <cellStyle name="40% - Accent5 2 10 2 7 2" xfId="10269"/>
    <cellStyle name="40% - Accent5 2 10 2 7 2 2" xfId="29827"/>
    <cellStyle name="40% - Accent5 2 10 2 7 2 3" xfId="47640"/>
    <cellStyle name="40% - Accent5 2 10 2 7 3" xfId="16391"/>
    <cellStyle name="40% - Accent5 2 10 2 7 3 2" xfId="35778"/>
    <cellStyle name="40% - Accent5 2 10 2 7 4" xfId="24595"/>
    <cellStyle name="40% - Accent5 2 10 2 7 5" xfId="42425"/>
    <cellStyle name="40% - Accent5 2 10 2 8" xfId="6212"/>
    <cellStyle name="40% - Accent5 2 10 2 8 2" xfId="11573"/>
    <cellStyle name="40% - Accent5 2 10 2 8 2 2" xfId="31131"/>
    <cellStyle name="40% - Accent5 2 10 2 8 2 3" xfId="48916"/>
    <cellStyle name="40% - Accent5 2 10 2 8 3" xfId="17696"/>
    <cellStyle name="40% - Accent5 2 10 2 8 3 2" xfId="37054"/>
    <cellStyle name="40% - Accent5 2 10 2 8 4" xfId="25871"/>
    <cellStyle name="40% - Accent5 2 10 2 8 5" xfId="43701"/>
    <cellStyle name="40% - Accent5 2 10 2 9" xfId="6616"/>
    <cellStyle name="40% - Accent5 2 10 2 9 2" xfId="11977"/>
    <cellStyle name="40% - Accent5 2 10 2 9 2 2" xfId="31535"/>
    <cellStyle name="40% - Accent5 2 10 2 9 2 3" xfId="49320"/>
    <cellStyle name="40% - Accent5 2 10 2 9 3" xfId="18100"/>
    <cellStyle name="40% - Accent5 2 10 2 9 3 2" xfId="37458"/>
    <cellStyle name="40% - Accent5 2 10 2 9 4" xfId="26275"/>
    <cellStyle name="40% - Accent5 2 10 2 9 5" xfId="44105"/>
    <cellStyle name="40% - Accent5 2 10 3" xfId="1424"/>
    <cellStyle name="40% - Accent5 2 10 3 10" xfId="12801"/>
    <cellStyle name="40% - Accent5 2 10 3 10 2" xfId="32357"/>
    <cellStyle name="40% - Accent5 2 10 3 10 3" xfId="50096"/>
    <cellStyle name="40% - Accent5 2 10 3 11" xfId="13303"/>
    <cellStyle name="40% - Accent5 2 10 3 11 2" xfId="32740"/>
    <cellStyle name="40% - Accent5 2 10 3 12" xfId="18585"/>
    <cellStyle name="40% - Accent5 2 10 3 12 2" xfId="37911"/>
    <cellStyle name="40% - Accent5 2 10 3 13" xfId="21555"/>
    <cellStyle name="40% - Accent5 2 10 3 14" xfId="20071"/>
    <cellStyle name="40% - Accent5 2 10 3 15" xfId="39395"/>
    <cellStyle name="40% - Accent5 2 10 3 2" xfId="1722"/>
    <cellStyle name="40% - Accent5 2 10 3 2 10" xfId="39686"/>
    <cellStyle name="40% - Accent5 2 10 3 2 2" xfId="2468"/>
    <cellStyle name="40% - Accent5 2 10 3 2 2 2" xfId="4491"/>
    <cellStyle name="40% - Accent5 2 10 3 2 2 2 2" xfId="9878"/>
    <cellStyle name="40% - Accent5 2 10 3 2 2 2 2 2" xfId="29436"/>
    <cellStyle name="40% - Accent5 2 10 3 2 2 2 2 3" xfId="47251"/>
    <cellStyle name="40% - Accent5 2 10 3 2 2 2 3" xfId="15997"/>
    <cellStyle name="40% - Accent5 2 10 3 2 2 2 3 2" xfId="35389"/>
    <cellStyle name="40% - Accent5 2 10 3 2 2 2 4" xfId="24206"/>
    <cellStyle name="40% - Accent5 2 10 3 2 2 2 5" xfId="42036"/>
    <cellStyle name="40% - Accent5 2 10 3 2 2 3" xfId="8263"/>
    <cellStyle name="40% - Accent5 2 10 3 2 2 3 2" xfId="27823"/>
    <cellStyle name="40% - Accent5 2 10 3 2 2 3 3" xfId="45643"/>
    <cellStyle name="40% - Accent5 2 10 3 2 2 4" xfId="14344"/>
    <cellStyle name="40% - Accent5 2 10 3 2 2 4 2" xfId="33773"/>
    <cellStyle name="40% - Accent5 2 10 3 2 2 5" xfId="19620"/>
    <cellStyle name="40% - Accent5 2 10 3 2 2 5 2" xfId="38944"/>
    <cellStyle name="40% - Accent5 2 10 3 2 2 6" xfId="22589"/>
    <cellStyle name="40% - Accent5 2 10 3 2 2 7" xfId="21104"/>
    <cellStyle name="40% - Accent5 2 10 3 2 2 8" xfId="40428"/>
    <cellStyle name="40% - Accent5 2 10 3 2 3" xfId="3762"/>
    <cellStyle name="40% - Accent5 2 10 3 2 3 2" xfId="9149"/>
    <cellStyle name="40% - Accent5 2 10 3 2 3 2 2" xfId="28707"/>
    <cellStyle name="40% - Accent5 2 10 3 2 3 2 3" xfId="46523"/>
    <cellStyle name="40% - Accent5 2 10 3 2 3 3" xfId="15268"/>
    <cellStyle name="40% - Accent5 2 10 3 2 3 3 2" xfId="34661"/>
    <cellStyle name="40% - Accent5 2 10 3 2 3 4" xfId="23478"/>
    <cellStyle name="40% - Accent5 2 10 3 2 3 5" xfId="41308"/>
    <cellStyle name="40% - Accent5 2 10 3 2 4" xfId="5870"/>
    <cellStyle name="40% - Accent5 2 10 3 2 4 2" xfId="11231"/>
    <cellStyle name="40% - Accent5 2 10 3 2 4 2 2" xfId="30789"/>
    <cellStyle name="40% - Accent5 2 10 3 2 4 2 3" xfId="48575"/>
    <cellStyle name="40% - Accent5 2 10 3 2 4 3" xfId="17354"/>
    <cellStyle name="40% - Accent5 2 10 3 2 4 3 2" xfId="36713"/>
    <cellStyle name="40% - Accent5 2 10 3 2 4 4" xfId="25530"/>
    <cellStyle name="40% - Accent5 2 10 3 2 4 5" xfId="43360"/>
    <cellStyle name="40% - Accent5 2 10 3 2 5" xfId="7517"/>
    <cellStyle name="40% - Accent5 2 10 3 2 5 2" xfId="27077"/>
    <cellStyle name="40% - Accent5 2 10 3 2 5 3" xfId="44901"/>
    <cellStyle name="40% - Accent5 2 10 3 2 6" xfId="13598"/>
    <cellStyle name="40% - Accent5 2 10 3 2 6 2" xfId="33031"/>
    <cellStyle name="40% - Accent5 2 10 3 2 7" xfId="18878"/>
    <cellStyle name="40% - Accent5 2 10 3 2 7 2" xfId="38202"/>
    <cellStyle name="40% - Accent5 2 10 3 2 8" xfId="21846"/>
    <cellStyle name="40% - Accent5 2 10 3 2 9" xfId="20362"/>
    <cellStyle name="40% - Accent5 2 10 3 3" xfId="2176"/>
    <cellStyle name="40% - Accent5 2 10 3 3 2" xfId="4212"/>
    <cellStyle name="40% - Accent5 2 10 3 3 2 2" xfId="9599"/>
    <cellStyle name="40% - Accent5 2 10 3 3 2 2 2" xfId="29157"/>
    <cellStyle name="40% - Accent5 2 10 3 3 2 2 3" xfId="46973"/>
    <cellStyle name="40% - Accent5 2 10 3 3 2 3" xfId="15718"/>
    <cellStyle name="40% - Accent5 2 10 3 3 2 3 2" xfId="35111"/>
    <cellStyle name="40% - Accent5 2 10 3 3 2 4" xfId="23928"/>
    <cellStyle name="40% - Accent5 2 10 3 3 2 5" xfId="41758"/>
    <cellStyle name="40% - Accent5 2 10 3 3 3" xfId="7971"/>
    <cellStyle name="40% - Accent5 2 10 3 3 3 2" xfId="27531"/>
    <cellStyle name="40% - Accent5 2 10 3 3 3 3" xfId="45352"/>
    <cellStyle name="40% - Accent5 2 10 3 3 4" xfId="14052"/>
    <cellStyle name="40% - Accent5 2 10 3 3 4 2" xfId="33482"/>
    <cellStyle name="40% - Accent5 2 10 3 3 5" xfId="19329"/>
    <cellStyle name="40% - Accent5 2 10 3 3 5 2" xfId="38653"/>
    <cellStyle name="40% - Accent5 2 10 3 3 6" xfId="22297"/>
    <cellStyle name="40% - Accent5 2 10 3 3 7" xfId="20813"/>
    <cellStyle name="40% - Accent5 2 10 3 3 8" xfId="40137"/>
    <cellStyle name="40% - Accent5 2 10 3 4" xfId="3350"/>
    <cellStyle name="40% - Accent5 2 10 3 4 2" xfId="8842"/>
    <cellStyle name="40% - Accent5 2 10 3 4 2 2" xfId="28402"/>
    <cellStyle name="40% - Accent5 2 10 3 4 2 3" xfId="46219"/>
    <cellStyle name="40% - Accent5 2 10 3 4 3" xfId="14944"/>
    <cellStyle name="40% - Accent5 2 10 3 4 3 2" xfId="34357"/>
    <cellStyle name="40% - Accent5 2 10 3 4 4" xfId="23174"/>
    <cellStyle name="40% - Accent5 2 10 3 4 5" xfId="41004"/>
    <cellStyle name="40% - Accent5 2 10 3 5" xfId="5261"/>
    <cellStyle name="40% - Accent5 2 10 3 5 2" xfId="10627"/>
    <cellStyle name="40% - Accent5 2 10 3 5 2 2" xfId="30185"/>
    <cellStyle name="40% - Accent5 2 10 3 5 2 3" xfId="47984"/>
    <cellStyle name="40% - Accent5 2 10 3 5 3" xfId="16750"/>
    <cellStyle name="40% - Accent5 2 10 3 5 3 2" xfId="36122"/>
    <cellStyle name="40% - Accent5 2 10 3 5 4" xfId="24939"/>
    <cellStyle name="40% - Accent5 2 10 3 5 5" xfId="42769"/>
    <cellStyle name="40% - Accent5 2 10 3 6" xfId="6357"/>
    <cellStyle name="40% - Accent5 2 10 3 6 2" xfId="11718"/>
    <cellStyle name="40% - Accent5 2 10 3 6 2 2" xfId="31276"/>
    <cellStyle name="40% - Accent5 2 10 3 6 2 3" xfId="49061"/>
    <cellStyle name="40% - Accent5 2 10 3 6 3" xfId="17841"/>
    <cellStyle name="40% - Accent5 2 10 3 6 3 2" xfId="37199"/>
    <cellStyle name="40% - Accent5 2 10 3 6 4" xfId="26016"/>
    <cellStyle name="40% - Accent5 2 10 3 6 5" xfId="43846"/>
    <cellStyle name="40% - Accent5 2 10 3 7" xfId="6761"/>
    <cellStyle name="40% - Accent5 2 10 3 7 2" xfId="12122"/>
    <cellStyle name="40% - Accent5 2 10 3 7 2 2" xfId="31680"/>
    <cellStyle name="40% - Accent5 2 10 3 7 2 3" xfId="49465"/>
    <cellStyle name="40% - Accent5 2 10 3 7 3" xfId="18245"/>
    <cellStyle name="40% - Accent5 2 10 3 7 3 2" xfId="37603"/>
    <cellStyle name="40% - Accent5 2 10 3 7 4" xfId="26420"/>
    <cellStyle name="40% - Accent5 2 10 3 7 5" xfId="44250"/>
    <cellStyle name="40% - Accent5 2 10 3 8" xfId="7225"/>
    <cellStyle name="40% - Accent5 2 10 3 8 2" xfId="26785"/>
    <cellStyle name="40% - Accent5 2 10 3 8 3" xfId="44610"/>
    <cellStyle name="40% - Accent5 2 10 3 9" xfId="12445"/>
    <cellStyle name="40% - Accent5 2 10 3 9 2" xfId="32002"/>
    <cellStyle name="40% - Accent5 2 10 3 9 3" xfId="49786"/>
    <cellStyle name="40% - Accent5 2 10 4" xfId="1577"/>
    <cellStyle name="40% - Accent5 2 10 4 10" xfId="39541"/>
    <cellStyle name="40% - Accent5 2 10 4 2" xfId="2323"/>
    <cellStyle name="40% - Accent5 2 10 4 2 2" xfId="4347"/>
    <cellStyle name="40% - Accent5 2 10 4 2 2 2" xfId="9734"/>
    <cellStyle name="40% - Accent5 2 10 4 2 2 2 2" xfId="29292"/>
    <cellStyle name="40% - Accent5 2 10 4 2 2 2 3" xfId="47107"/>
    <cellStyle name="40% - Accent5 2 10 4 2 2 3" xfId="15853"/>
    <cellStyle name="40% - Accent5 2 10 4 2 2 3 2" xfId="35245"/>
    <cellStyle name="40% - Accent5 2 10 4 2 2 4" xfId="24062"/>
    <cellStyle name="40% - Accent5 2 10 4 2 2 5" xfId="41892"/>
    <cellStyle name="40% - Accent5 2 10 4 2 3" xfId="5658"/>
    <cellStyle name="40% - Accent5 2 10 4 2 3 2" xfId="11019"/>
    <cellStyle name="40% - Accent5 2 10 4 2 3 2 2" xfId="30577"/>
    <cellStyle name="40% - Accent5 2 10 4 2 3 2 3" xfId="48363"/>
    <cellStyle name="40% - Accent5 2 10 4 2 3 3" xfId="17142"/>
    <cellStyle name="40% - Accent5 2 10 4 2 3 3 2" xfId="36501"/>
    <cellStyle name="40% - Accent5 2 10 4 2 3 4" xfId="25318"/>
    <cellStyle name="40% - Accent5 2 10 4 2 3 5" xfId="43148"/>
    <cellStyle name="40% - Accent5 2 10 4 2 4" xfId="8118"/>
    <cellStyle name="40% - Accent5 2 10 4 2 4 2" xfId="27678"/>
    <cellStyle name="40% - Accent5 2 10 4 2 4 3" xfId="45498"/>
    <cellStyle name="40% - Accent5 2 10 4 2 5" xfId="14199"/>
    <cellStyle name="40% - Accent5 2 10 4 2 5 2" xfId="33628"/>
    <cellStyle name="40% - Accent5 2 10 4 2 6" xfId="19475"/>
    <cellStyle name="40% - Accent5 2 10 4 2 6 2" xfId="38799"/>
    <cellStyle name="40% - Accent5 2 10 4 2 7" xfId="22444"/>
    <cellStyle name="40% - Accent5 2 10 4 2 8" xfId="20959"/>
    <cellStyle name="40% - Accent5 2 10 4 2 9" xfId="40283"/>
    <cellStyle name="40% - Accent5 2 10 4 3" xfId="3620"/>
    <cellStyle name="40% - Accent5 2 10 4 3 2" xfId="9007"/>
    <cellStyle name="40% - Accent5 2 10 4 3 2 2" xfId="28565"/>
    <cellStyle name="40% - Accent5 2 10 4 3 2 3" xfId="46381"/>
    <cellStyle name="40% - Accent5 2 10 4 3 3" xfId="15126"/>
    <cellStyle name="40% - Accent5 2 10 4 3 3 2" xfId="34519"/>
    <cellStyle name="40% - Accent5 2 10 4 3 4" xfId="23336"/>
    <cellStyle name="40% - Accent5 2 10 4 3 5" xfId="41166"/>
    <cellStyle name="40% - Accent5 2 10 4 4" xfId="5034"/>
    <cellStyle name="40% - Accent5 2 10 4 4 2" xfId="10401"/>
    <cellStyle name="40% - Accent5 2 10 4 4 2 2" xfId="29959"/>
    <cellStyle name="40% - Accent5 2 10 4 4 2 3" xfId="47772"/>
    <cellStyle name="40% - Accent5 2 10 4 4 3" xfId="16524"/>
    <cellStyle name="40% - Accent5 2 10 4 4 3 2" xfId="35910"/>
    <cellStyle name="40% - Accent5 2 10 4 4 4" xfId="24727"/>
    <cellStyle name="40% - Accent5 2 10 4 4 5" xfId="42557"/>
    <cellStyle name="40% - Accent5 2 10 4 5" xfId="7372"/>
    <cellStyle name="40% - Accent5 2 10 4 5 2" xfId="26932"/>
    <cellStyle name="40% - Accent5 2 10 4 5 3" xfId="44756"/>
    <cellStyle name="40% - Accent5 2 10 4 6" xfId="13453"/>
    <cellStyle name="40% - Accent5 2 10 4 6 2" xfId="32886"/>
    <cellStyle name="40% - Accent5 2 10 4 7" xfId="18733"/>
    <cellStyle name="40% - Accent5 2 10 4 7 2" xfId="38057"/>
    <cellStyle name="40% - Accent5 2 10 4 8" xfId="21701"/>
    <cellStyle name="40% - Accent5 2 10 4 9" xfId="20217"/>
    <cellStyle name="40% - Accent5 2 10 5" xfId="1884"/>
    <cellStyle name="40% - Accent5 2 10 5 10" xfId="39847"/>
    <cellStyle name="40% - Accent5 2 10 5 2" xfId="2630"/>
    <cellStyle name="40% - Accent5 2 10 5 2 2" xfId="4652"/>
    <cellStyle name="40% - Accent5 2 10 5 2 2 2" xfId="10039"/>
    <cellStyle name="40% - Accent5 2 10 5 2 2 2 2" xfId="29597"/>
    <cellStyle name="40% - Accent5 2 10 5 2 2 2 3" xfId="47411"/>
    <cellStyle name="40% - Accent5 2 10 5 2 2 3" xfId="16158"/>
    <cellStyle name="40% - Accent5 2 10 5 2 2 3 2" xfId="35549"/>
    <cellStyle name="40% - Accent5 2 10 5 2 2 4" xfId="24366"/>
    <cellStyle name="40% - Accent5 2 10 5 2 2 5" xfId="42196"/>
    <cellStyle name="40% - Accent5 2 10 5 2 3" xfId="8425"/>
    <cellStyle name="40% - Accent5 2 10 5 2 3 2" xfId="27985"/>
    <cellStyle name="40% - Accent5 2 10 5 2 3 3" xfId="45804"/>
    <cellStyle name="40% - Accent5 2 10 5 2 4" xfId="14506"/>
    <cellStyle name="40% - Accent5 2 10 5 2 4 2" xfId="33934"/>
    <cellStyle name="40% - Accent5 2 10 5 2 5" xfId="19781"/>
    <cellStyle name="40% - Accent5 2 10 5 2 5 2" xfId="39105"/>
    <cellStyle name="40% - Accent5 2 10 5 2 6" xfId="22751"/>
    <cellStyle name="40% - Accent5 2 10 5 2 7" xfId="21265"/>
    <cellStyle name="40% - Accent5 2 10 5 2 8" xfId="40589"/>
    <cellStyle name="40% - Accent5 2 10 5 3" xfId="3922"/>
    <cellStyle name="40% - Accent5 2 10 5 3 2" xfId="9309"/>
    <cellStyle name="40% - Accent5 2 10 5 3 2 2" xfId="28867"/>
    <cellStyle name="40% - Accent5 2 10 5 3 2 3" xfId="46683"/>
    <cellStyle name="40% - Accent5 2 10 5 3 3" xfId="15428"/>
    <cellStyle name="40% - Accent5 2 10 5 3 3 2" xfId="34821"/>
    <cellStyle name="40% - Accent5 2 10 5 3 4" xfId="23638"/>
    <cellStyle name="40% - Accent5 2 10 5 3 5" xfId="41468"/>
    <cellStyle name="40% - Accent5 2 10 5 4" xfId="5468"/>
    <cellStyle name="40% - Accent5 2 10 5 4 2" xfId="10829"/>
    <cellStyle name="40% - Accent5 2 10 5 4 2 2" xfId="30387"/>
    <cellStyle name="40% - Accent5 2 10 5 4 2 3" xfId="48173"/>
    <cellStyle name="40% - Accent5 2 10 5 4 3" xfId="16952"/>
    <cellStyle name="40% - Accent5 2 10 5 4 3 2" xfId="36311"/>
    <cellStyle name="40% - Accent5 2 10 5 4 4" xfId="25128"/>
    <cellStyle name="40% - Accent5 2 10 5 4 5" xfId="42958"/>
    <cellStyle name="40% - Accent5 2 10 5 5" xfId="7679"/>
    <cellStyle name="40% - Accent5 2 10 5 5 2" xfId="27239"/>
    <cellStyle name="40% - Accent5 2 10 5 5 3" xfId="45062"/>
    <cellStyle name="40% - Accent5 2 10 5 6" xfId="13760"/>
    <cellStyle name="40% - Accent5 2 10 5 6 2" xfId="33192"/>
    <cellStyle name="40% - Accent5 2 10 5 7" xfId="19039"/>
    <cellStyle name="40% - Accent5 2 10 5 7 2" xfId="38363"/>
    <cellStyle name="40% - Accent5 2 10 5 8" xfId="22007"/>
    <cellStyle name="40% - Accent5 2 10 5 9" xfId="20523"/>
    <cellStyle name="40% - Accent5 2 10 6" xfId="2031"/>
    <cellStyle name="40% - Accent5 2 10 6 2" xfId="4067"/>
    <cellStyle name="40% - Accent5 2 10 6 2 2" xfId="9454"/>
    <cellStyle name="40% - Accent5 2 10 6 2 2 2" xfId="29012"/>
    <cellStyle name="40% - Accent5 2 10 6 2 2 3" xfId="46828"/>
    <cellStyle name="40% - Accent5 2 10 6 2 3" xfId="15573"/>
    <cellStyle name="40% - Accent5 2 10 6 2 3 2" xfId="34966"/>
    <cellStyle name="40% - Accent5 2 10 6 2 4" xfId="23783"/>
    <cellStyle name="40% - Accent5 2 10 6 2 5" xfId="41613"/>
    <cellStyle name="40% - Accent5 2 10 6 3" xfId="7826"/>
    <cellStyle name="40% - Accent5 2 10 6 3 2" xfId="27386"/>
    <cellStyle name="40% - Accent5 2 10 6 3 3" xfId="45207"/>
    <cellStyle name="40% - Accent5 2 10 6 4" xfId="13907"/>
    <cellStyle name="40% - Accent5 2 10 6 4 2" xfId="33337"/>
    <cellStyle name="40% - Accent5 2 10 6 5" xfId="19184"/>
    <cellStyle name="40% - Accent5 2 10 6 5 2" xfId="38508"/>
    <cellStyle name="40% - Accent5 2 10 6 6" xfId="22152"/>
    <cellStyle name="40% - Accent5 2 10 6 7" xfId="20668"/>
    <cellStyle name="40% - Accent5 2 10 6 8" xfId="39992"/>
    <cellStyle name="40% - Accent5 2 10 7" xfId="3016"/>
    <cellStyle name="40% - Accent5 2 10 7 2" xfId="8639"/>
    <cellStyle name="40% - Accent5 2 10 7 2 2" xfId="28199"/>
    <cellStyle name="40% - Accent5 2 10 7 2 3" xfId="46016"/>
    <cellStyle name="40% - Accent5 2 10 7 3" xfId="14730"/>
    <cellStyle name="40% - Accent5 2 10 7 3 2" xfId="34150"/>
    <cellStyle name="40% - Accent5 2 10 7 4" xfId="22967"/>
    <cellStyle name="40% - Accent5 2 10 7 5" xfId="40801"/>
    <cellStyle name="40% - Accent5 2 10 8" xfId="4825"/>
    <cellStyle name="40% - Accent5 2 10 8 2" xfId="10209"/>
    <cellStyle name="40% - Accent5 2 10 8 2 2" xfId="29767"/>
    <cellStyle name="40% - Accent5 2 10 8 2 3" xfId="47581"/>
    <cellStyle name="40% - Accent5 2 10 8 3" xfId="16331"/>
    <cellStyle name="40% - Accent5 2 10 8 3 2" xfId="35719"/>
    <cellStyle name="40% - Accent5 2 10 8 4" xfId="24536"/>
    <cellStyle name="40% - Accent5 2 10 8 5" xfId="42366"/>
    <cellStyle name="40% - Accent5 2 10 9" xfId="6154"/>
    <cellStyle name="40% - Accent5 2 10 9 2" xfId="11515"/>
    <cellStyle name="40% - Accent5 2 10 9 2 2" xfId="31073"/>
    <cellStyle name="40% - Accent5 2 10 9 2 3" xfId="48858"/>
    <cellStyle name="40% - Accent5 2 10 9 3" xfId="17638"/>
    <cellStyle name="40% - Accent5 2 10 9 3 2" xfId="36996"/>
    <cellStyle name="40% - Accent5 2 10 9 4" xfId="25813"/>
    <cellStyle name="40% - Accent5 2 10 9 5" xfId="43643"/>
    <cellStyle name="40% - Accent5 2 11" xfId="1159"/>
    <cellStyle name="40% - Accent5 2 11 10" xfId="6588"/>
    <cellStyle name="40% - Accent5 2 11 10 2" xfId="11949"/>
    <cellStyle name="40% - Accent5 2 11 10 2 2" xfId="31507"/>
    <cellStyle name="40% - Accent5 2 11 10 2 3" xfId="49292"/>
    <cellStyle name="40% - Accent5 2 11 10 3" xfId="18072"/>
    <cellStyle name="40% - Accent5 2 11 10 3 2" xfId="37430"/>
    <cellStyle name="40% - Accent5 2 11 10 4" xfId="26247"/>
    <cellStyle name="40% - Accent5 2 11 10 5" xfId="44077"/>
    <cellStyle name="40% - Accent5 2 11 11" xfId="7110"/>
    <cellStyle name="40% - Accent5 2 11 11 2" xfId="26670"/>
    <cellStyle name="40% - Accent5 2 11 11 3" xfId="44495"/>
    <cellStyle name="40% - Accent5 2 11 12" xfId="12317"/>
    <cellStyle name="40% - Accent5 2 11 12 2" xfId="31875"/>
    <cellStyle name="40% - Accent5 2 11 12 3" xfId="49660"/>
    <cellStyle name="40% - Accent5 2 11 13" xfId="12670"/>
    <cellStyle name="40% - Accent5 2 11 13 2" xfId="32227"/>
    <cellStyle name="40% - Accent5 2 11 13 3" xfId="49970"/>
    <cellStyle name="40% - Accent5 2 11 14" xfId="13121"/>
    <cellStyle name="40% - Accent5 2 11 14 2" xfId="32623"/>
    <cellStyle name="40% - Accent5 2 11 15" xfId="18438"/>
    <cellStyle name="40% - Accent5 2 11 15 2" xfId="37796"/>
    <cellStyle name="40% - Accent5 2 11 16" xfId="21440"/>
    <cellStyle name="40% - Accent5 2 11 17" xfId="19956"/>
    <cellStyle name="40% - Accent5 2 11 18" xfId="39280"/>
    <cellStyle name="40% - Accent5 2 11 2" xfId="1263"/>
    <cellStyle name="40% - Accent5 2 11 2 10" xfId="7168"/>
    <cellStyle name="40% - Accent5 2 11 2 10 2" xfId="26728"/>
    <cellStyle name="40% - Accent5 2 11 2 10 3" xfId="44553"/>
    <cellStyle name="40% - Accent5 2 11 2 11" xfId="12376"/>
    <cellStyle name="40% - Accent5 2 11 2 11 2" xfId="31934"/>
    <cellStyle name="40% - Accent5 2 11 2 11 3" xfId="49718"/>
    <cellStyle name="40% - Accent5 2 11 2 12" xfId="12731"/>
    <cellStyle name="40% - Accent5 2 11 2 12 2" xfId="32287"/>
    <cellStyle name="40% - Accent5 2 11 2 12 3" xfId="50028"/>
    <cellStyle name="40% - Accent5 2 11 2 13" xfId="13184"/>
    <cellStyle name="40% - Accent5 2 11 2 13 2" xfId="32683"/>
    <cellStyle name="40% - Accent5 2 11 2 14" xfId="18496"/>
    <cellStyle name="40% - Accent5 2 11 2 14 2" xfId="37854"/>
    <cellStyle name="40% - Accent5 2 11 2 15" xfId="21498"/>
    <cellStyle name="40% - Accent5 2 11 2 16" xfId="20014"/>
    <cellStyle name="40% - Accent5 2 11 2 17" xfId="39338"/>
    <cellStyle name="40% - Accent5 2 11 2 2" xfId="1518"/>
    <cellStyle name="40% - Accent5 2 11 2 2 10" xfId="12889"/>
    <cellStyle name="40% - Accent5 2 11 2 2 10 2" xfId="32445"/>
    <cellStyle name="40% - Accent5 2 11 2 2 10 3" xfId="50184"/>
    <cellStyle name="40% - Accent5 2 11 2 2 11" xfId="13395"/>
    <cellStyle name="40% - Accent5 2 11 2 2 11 2" xfId="32828"/>
    <cellStyle name="40% - Accent5 2 11 2 2 12" xfId="18675"/>
    <cellStyle name="40% - Accent5 2 11 2 2 12 2" xfId="37999"/>
    <cellStyle name="40% - Accent5 2 11 2 2 13" xfId="21643"/>
    <cellStyle name="40% - Accent5 2 11 2 2 14" xfId="20159"/>
    <cellStyle name="40% - Accent5 2 11 2 2 15" xfId="39483"/>
    <cellStyle name="40% - Accent5 2 11 2 2 2" xfId="1811"/>
    <cellStyle name="40% - Accent5 2 11 2 2 2 10" xfId="39774"/>
    <cellStyle name="40% - Accent5 2 11 2 2 2 2" xfId="2557"/>
    <cellStyle name="40% - Accent5 2 11 2 2 2 2 2" xfId="4580"/>
    <cellStyle name="40% - Accent5 2 11 2 2 2 2 2 2" xfId="9967"/>
    <cellStyle name="40% - Accent5 2 11 2 2 2 2 2 2 2" xfId="29525"/>
    <cellStyle name="40% - Accent5 2 11 2 2 2 2 2 2 3" xfId="47339"/>
    <cellStyle name="40% - Accent5 2 11 2 2 2 2 2 3" xfId="16086"/>
    <cellStyle name="40% - Accent5 2 11 2 2 2 2 2 3 2" xfId="35477"/>
    <cellStyle name="40% - Accent5 2 11 2 2 2 2 2 4" xfId="24294"/>
    <cellStyle name="40% - Accent5 2 11 2 2 2 2 2 5" xfId="42124"/>
    <cellStyle name="40% - Accent5 2 11 2 2 2 2 3" xfId="8352"/>
    <cellStyle name="40% - Accent5 2 11 2 2 2 2 3 2" xfId="27912"/>
    <cellStyle name="40% - Accent5 2 11 2 2 2 2 3 3" xfId="45731"/>
    <cellStyle name="40% - Accent5 2 11 2 2 2 2 4" xfId="14433"/>
    <cellStyle name="40% - Accent5 2 11 2 2 2 2 4 2" xfId="33861"/>
    <cellStyle name="40% - Accent5 2 11 2 2 2 2 5" xfId="19708"/>
    <cellStyle name="40% - Accent5 2 11 2 2 2 2 5 2" xfId="39032"/>
    <cellStyle name="40% - Accent5 2 11 2 2 2 2 6" xfId="22678"/>
    <cellStyle name="40% - Accent5 2 11 2 2 2 2 7" xfId="21192"/>
    <cellStyle name="40% - Accent5 2 11 2 2 2 2 8" xfId="40516"/>
    <cellStyle name="40% - Accent5 2 11 2 2 2 3" xfId="3850"/>
    <cellStyle name="40% - Accent5 2 11 2 2 2 3 2" xfId="9237"/>
    <cellStyle name="40% - Accent5 2 11 2 2 2 3 2 2" xfId="28795"/>
    <cellStyle name="40% - Accent5 2 11 2 2 2 3 2 3" xfId="46611"/>
    <cellStyle name="40% - Accent5 2 11 2 2 2 3 3" xfId="15356"/>
    <cellStyle name="40% - Accent5 2 11 2 2 2 3 3 2" xfId="34749"/>
    <cellStyle name="40% - Accent5 2 11 2 2 2 3 4" xfId="23566"/>
    <cellStyle name="40% - Accent5 2 11 2 2 2 3 5" xfId="41396"/>
    <cellStyle name="40% - Accent5 2 11 2 2 2 4" xfId="5958"/>
    <cellStyle name="40% - Accent5 2 11 2 2 2 4 2" xfId="11319"/>
    <cellStyle name="40% - Accent5 2 11 2 2 2 4 2 2" xfId="30877"/>
    <cellStyle name="40% - Accent5 2 11 2 2 2 4 2 3" xfId="48663"/>
    <cellStyle name="40% - Accent5 2 11 2 2 2 4 3" xfId="17442"/>
    <cellStyle name="40% - Accent5 2 11 2 2 2 4 3 2" xfId="36801"/>
    <cellStyle name="40% - Accent5 2 11 2 2 2 4 4" xfId="25618"/>
    <cellStyle name="40% - Accent5 2 11 2 2 2 4 5" xfId="43448"/>
    <cellStyle name="40% - Accent5 2 11 2 2 2 5" xfId="7606"/>
    <cellStyle name="40% - Accent5 2 11 2 2 2 5 2" xfId="27166"/>
    <cellStyle name="40% - Accent5 2 11 2 2 2 5 3" xfId="44989"/>
    <cellStyle name="40% - Accent5 2 11 2 2 2 6" xfId="13687"/>
    <cellStyle name="40% - Accent5 2 11 2 2 2 6 2" xfId="33119"/>
    <cellStyle name="40% - Accent5 2 11 2 2 2 7" xfId="18966"/>
    <cellStyle name="40% - Accent5 2 11 2 2 2 7 2" xfId="38290"/>
    <cellStyle name="40% - Accent5 2 11 2 2 2 8" xfId="21934"/>
    <cellStyle name="40% - Accent5 2 11 2 2 2 9" xfId="20450"/>
    <cellStyle name="40% - Accent5 2 11 2 2 3" xfId="2265"/>
    <cellStyle name="40% - Accent5 2 11 2 2 3 2" xfId="4301"/>
    <cellStyle name="40% - Accent5 2 11 2 2 3 2 2" xfId="9688"/>
    <cellStyle name="40% - Accent5 2 11 2 2 3 2 2 2" xfId="29246"/>
    <cellStyle name="40% - Accent5 2 11 2 2 3 2 2 3" xfId="47061"/>
    <cellStyle name="40% - Accent5 2 11 2 2 3 2 3" xfId="15807"/>
    <cellStyle name="40% - Accent5 2 11 2 2 3 2 3 2" xfId="35199"/>
    <cellStyle name="40% - Accent5 2 11 2 2 3 2 4" xfId="24016"/>
    <cellStyle name="40% - Accent5 2 11 2 2 3 2 5" xfId="41846"/>
    <cellStyle name="40% - Accent5 2 11 2 2 3 3" xfId="8060"/>
    <cellStyle name="40% - Accent5 2 11 2 2 3 3 2" xfId="27620"/>
    <cellStyle name="40% - Accent5 2 11 2 2 3 3 3" xfId="45440"/>
    <cellStyle name="40% - Accent5 2 11 2 2 3 4" xfId="14141"/>
    <cellStyle name="40% - Accent5 2 11 2 2 3 4 2" xfId="33570"/>
    <cellStyle name="40% - Accent5 2 11 2 2 3 5" xfId="19417"/>
    <cellStyle name="40% - Accent5 2 11 2 2 3 5 2" xfId="38741"/>
    <cellStyle name="40% - Accent5 2 11 2 2 3 6" xfId="22386"/>
    <cellStyle name="40% - Accent5 2 11 2 2 3 7" xfId="20901"/>
    <cellStyle name="40% - Accent5 2 11 2 2 3 8" xfId="40225"/>
    <cellStyle name="40% - Accent5 2 11 2 2 4" xfId="3438"/>
    <cellStyle name="40% - Accent5 2 11 2 2 4 2" xfId="8930"/>
    <cellStyle name="40% - Accent5 2 11 2 2 4 2 2" xfId="28490"/>
    <cellStyle name="40% - Accent5 2 11 2 2 4 2 3" xfId="46307"/>
    <cellStyle name="40% - Accent5 2 11 2 2 4 3" xfId="15032"/>
    <cellStyle name="40% - Accent5 2 11 2 2 4 3 2" xfId="34445"/>
    <cellStyle name="40% - Accent5 2 11 2 2 4 4" xfId="23262"/>
    <cellStyle name="40% - Accent5 2 11 2 2 4 5" xfId="41092"/>
    <cellStyle name="40% - Accent5 2 11 2 2 5" xfId="5349"/>
    <cellStyle name="40% - Accent5 2 11 2 2 5 2" xfId="10715"/>
    <cellStyle name="40% - Accent5 2 11 2 2 5 2 2" xfId="30273"/>
    <cellStyle name="40% - Accent5 2 11 2 2 5 2 3" xfId="48072"/>
    <cellStyle name="40% - Accent5 2 11 2 2 5 3" xfId="16838"/>
    <cellStyle name="40% - Accent5 2 11 2 2 5 3 2" xfId="36210"/>
    <cellStyle name="40% - Accent5 2 11 2 2 5 4" xfId="25027"/>
    <cellStyle name="40% - Accent5 2 11 2 2 5 5" xfId="42857"/>
    <cellStyle name="40% - Accent5 2 11 2 2 6" xfId="6445"/>
    <cellStyle name="40% - Accent5 2 11 2 2 6 2" xfId="11806"/>
    <cellStyle name="40% - Accent5 2 11 2 2 6 2 2" xfId="31364"/>
    <cellStyle name="40% - Accent5 2 11 2 2 6 2 3" xfId="49149"/>
    <cellStyle name="40% - Accent5 2 11 2 2 6 3" xfId="17929"/>
    <cellStyle name="40% - Accent5 2 11 2 2 6 3 2" xfId="37287"/>
    <cellStyle name="40% - Accent5 2 11 2 2 6 4" xfId="26104"/>
    <cellStyle name="40% - Accent5 2 11 2 2 6 5" xfId="43934"/>
    <cellStyle name="40% - Accent5 2 11 2 2 7" xfId="6849"/>
    <cellStyle name="40% - Accent5 2 11 2 2 7 2" xfId="12210"/>
    <cellStyle name="40% - Accent5 2 11 2 2 7 2 2" xfId="31768"/>
    <cellStyle name="40% - Accent5 2 11 2 2 7 2 3" xfId="49553"/>
    <cellStyle name="40% - Accent5 2 11 2 2 7 3" xfId="18333"/>
    <cellStyle name="40% - Accent5 2 11 2 2 7 3 2" xfId="37691"/>
    <cellStyle name="40% - Accent5 2 11 2 2 7 4" xfId="26508"/>
    <cellStyle name="40% - Accent5 2 11 2 2 7 5" xfId="44338"/>
    <cellStyle name="40% - Accent5 2 11 2 2 8" xfId="7314"/>
    <cellStyle name="40% - Accent5 2 11 2 2 8 2" xfId="26874"/>
    <cellStyle name="40% - Accent5 2 11 2 2 8 3" xfId="44698"/>
    <cellStyle name="40% - Accent5 2 11 2 2 9" xfId="12533"/>
    <cellStyle name="40% - Accent5 2 11 2 2 9 2" xfId="32090"/>
    <cellStyle name="40% - Accent5 2 11 2 2 9 3" xfId="49874"/>
    <cellStyle name="40% - Accent5 2 11 2 3" xfId="1665"/>
    <cellStyle name="40% - Accent5 2 11 2 3 10" xfId="39629"/>
    <cellStyle name="40% - Accent5 2 11 2 3 2" xfId="2411"/>
    <cellStyle name="40% - Accent5 2 11 2 3 2 2" xfId="4434"/>
    <cellStyle name="40% - Accent5 2 11 2 3 2 2 2" xfId="9821"/>
    <cellStyle name="40% - Accent5 2 11 2 3 2 2 2 2" xfId="29379"/>
    <cellStyle name="40% - Accent5 2 11 2 3 2 2 2 3" xfId="47194"/>
    <cellStyle name="40% - Accent5 2 11 2 3 2 2 3" xfId="15940"/>
    <cellStyle name="40% - Accent5 2 11 2 3 2 2 3 2" xfId="35332"/>
    <cellStyle name="40% - Accent5 2 11 2 3 2 2 4" xfId="24149"/>
    <cellStyle name="40% - Accent5 2 11 2 3 2 2 5" xfId="41979"/>
    <cellStyle name="40% - Accent5 2 11 2 3 2 3" xfId="5746"/>
    <cellStyle name="40% - Accent5 2 11 2 3 2 3 2" xfId="11107"/>
    <cellStyle name="40% - Accent5 2 11 2 3 2 3 2 2" xfId="30665"/>
    <cellStyle name="40% - Accent5 2 11 2 3 2 3 2 3" xfId="48451"/>
    <cellStyle name="40% - Accent5 2 11 2 3 2 3 3" xfId="17230"/>
    <cellStyle name="40% - Accent5 2 11 2 3 2 3 3 2" xfId="36589"/>
    <cellStyle name="40% - Accent5 2 11 2 3 2 3 4" xfId="25406"/>
    <cellStyle name="40% - Accent5 2 11 2 3 2 3 5" xfId="43236"/>
    <cellStyle name="40% - Accent5 2 11 2 3 2 4" xfId="8206"/>
    <cellStyle name="40% - Accent5 2 11 2 3 2 4 2" xfId="27766"/>
    <cellStyle name="40% - Accent5 2 11 2 3 2 4 3" xfId="45586"/>
    <cellStyle name="40% - Accent5 2 11 2 3 2 5" xfId="14287"/>
    <cellStyle name="40% - Accent5 2 11 2 3 2 5 2" xfId="33716"/>
    <cellStyle name="40% - Accent5 2 11 2 3 2 6" xfId="19563"/>
    <cellStyle name="40% - Accent5 2 11 2 3 2 6 2" xfId="38887"/>
    <cellStyle name="40% - Accent5 2 11 2 3 2 7" xfId="22532"/>
    <cellStyle name="40% - Accent5 2 11 2 3 2 8" xfId="21047"/>
    <cellStyle name="40% - Accent5 2 11 2 3 2 9" xfId="40371"/>
    <cellStyle name="40% - Accent5 2 11 2 3 3" xfId="3707"/>
    <cellStyle name="40% - Accent5 2 11 2 3 3 2" xfId="9094"/>
    <cellStyle name="40% - Accent5 2 11 2 3 3 2 2" xfId="28652"/>
    <cellStyle name="40% - Accent5 2 11 2 3 3 2 3" xfId="46468"/>
    <cellStyle name="40% - Accent5 2 11 2 3 3 3" xfId="15213"/>
    <cellStyle name="40% - Accent5 2 11 2 3 3 3 2" xfId="34606"/>
    <cellStyle name="40% - Accent5 2 11 2 3 3 4" xfId="23423"/>
    <cellStyle name="40% - Accent5 2 11 2 3 3 5" xfId="41253"/>
    <cellStyle name="40% - Accent5 2 11 2 3 4" xfId="5122"/>
    <cellStyle name="40% - Accent5 2 11 2 3 4 2" xfId="10489"/>
    <cellStyle name="40% - Accent5 2 11 2 3 4 2 2" xfId="30047"/>
    <cellStyle name="40% - Accent5 2 11 2 3 4 2 3" xfId="47860"/>
    <cellStyle name="40% - Accent5 2 11 2 3 4 3" xfId="16612"/>
    <cellStyle name="40% - Accent5 2 11 2 3 4 3 2" xfId="35998"/>
    <cellStyle name="40% - Accent5 2 11 2 3 4 4" xfId="24815"/>
    <cellStyle name="40% - Accent5 2 11 2 3 4 5" xfId="42645"/>
    <cellStyle name="40% - Accent5 2 11 2 3 5" xfId="7460"/>
    <cellStyle name="40% - Accent5 2 11 2 3 5 2" xfId="27020"/>
    <cellStyle name="40% - Accent5 2 11 2 3 5 3" xfId="44844"/>
    <cellStyle name="40% - Accent5 2 11 2 3 6" xfId="13541"/>
    <cellStyle name="40% - Accent5 2 11 2 3 6 2" xfId="32974"/>
    <cellStyle name="40% - Accent5 2 11 2 3 7" xfId="18821"/>
    <cellStyle name="40% - Accent5 2 11 2 3 7 2" xfId="38145"/>
    <cellStyle name="40% - Accent5 2 11 2 3 8" xfId="21789"/>
    <cellStyle name="40% - Accent5 2 11 2 3 9" xfId="20305"/>
    <cellStyle name="40% - Accent5 2 11 2 4" xfId="1973"/>
    <cellStyle name="40% - Accent5 2 11 2 4 10" xfId="39935"/>
    <cellStyle name="40% - Accent5 2 11 2 4 2" xfId="2718"/>
    <cellStyle name="40% - Accent5 2 11 2 4 2 2" xfId="4740"/>
    <cellStyle name="40% - Accent5 2 11 2 4 2 2 2" xfId="10127"/>
    <cellStyle name="40% - Accent5 2 11 2 4 2 2 2 2" xfId="29685"/>
    <cellStyle name="40% - Accent5 2 11 2 4 2 2 2 3" xfId="47499"/>
    <cellStyle name="40% - Accent5 2 11 2 4 2 2 3" xfId="16246"/>
    <cellStyle name="40% - Accent5 2 11 2 4 2 2 3 2" xfId="35637"/>
    <cellStyle name="40% - Accent5 2 11 2 4 2 2 4" xfId="24454"/>
    <cellStyle name="40% - Accent5 2 11 2 4 2 2 5" xfId="42284"/>
    <cellStyle name="40% - Accent5 2 11 2 4 2 3" xfId="8513"/>
    <cellStyle name="40% - Accent5 2 11 2 4 2 3 2" xfId="28073"/>
    <cellStyle name="40% - Accent5 2 11 2 4 2 3 3" xfId="45892"/>
    <cellStyle name="40% - Accent5 2 11 2 4 2 4" xfId="14594"/>
    <cellStyle name="40% - Accent5 2 11 2 4 2 4 2" xfId="34022"/>
    <cellStyle name="40% - Accent5 2 11 2 4 2 5" xfId="19869"/>
    <cellStyle name="40% - Accent5 2 11 2 4 2 5 2" xfId="39193"/>
    <cellStyle name="40% - Accent5 2 11 2 4 2 6" xfId="22839"/>
    <cellStyle name="40% - Accent5 2 11 2 4 2 7" xfId="21353"/>
    <cellStyle name="40% - Accent5 2 11 2 4 2 8" xfId="40677"/>
    <cellStyle name="40% - Accent5 2 11 2 4 3" xfId="4010"/>
    <cellStyle name="40% - Accent5 2 11 2 4 3 2" xfId="9397"/>
    <cellStyle name="40% - Accent5 2 11 2 4 3 2 2" xfId="28955"/>
    <cellStyle name="40% - Accent5 2 11 2 4 3 2 3" xfId="46771"/>
    <cellStyle name="40% - Accent5 2 11 2 4 3 3" xfId="15516"/>
    <cellStyle name="40% - Accent5 2 11 2 4 3 3 2" xfId="34909"/>
    <cellStyle name="40% - Accent5 2 11 2 4 3 4" xfId="23726"/>
    <cellStyle name="40% - Accent5 2 11 2 4 3 5" xfId="41556"/>
    <cellStyle name="40% - Accent5 2 11 2 4 4" xfId="5556"/>
    <cellStyle name="40% - Accent5 2 11 2 4 4 2" xfId="10917"/>
    <cellStyle name="40% - Accent5 2 11 2 4 4 2 2" xfId="30475"/>
    <cellStyle name="40% - Accent5 2 11 2 4 4 2 3" xfId="48261"/>
    <cellStyle name="40% - Accent5 2 11 2 4 4 3" xfId="17040"/>
    <cellStyle name="40% - Accent5 2 11 2 4 4 3 2" xfId="36399"/>
    <cellStyle name="40% - Accent5 2 11 2 4 4 4" xfId="25216"/>
    <cellStyle name="40% - Accent5 2 11 2 4 4 5" xfId="43046"/>
    <cellStyle name="40% - Accent5 2 11 2 4 5" xfId="7768"/>
    <cellStyle name="40% - Accent5 2 11 2 4 5 2" xfId="27328"/>
    <cellStyle name="40% - Accent5 2 11 2 4 5 3" xfId="45150"/>
    <cellStyle name="40% - Accent5 2 11 2 4 6" xfId="13849"/>
    <cellStyle name="40% - Accent5 2 11 2 4 6 2" xfId="33280"/>
    <cellStyle name="40% - Accent5 2 11 2 4 7" xfId="19127"/>
    <cellStyle name="40% - Accent5 2 11 2 4 7 2" xfId="38451"/>
    <cellStyle name="40% - Accent5 2 11 2 4 8" xfId="22095"/>
    <cellStyle name="40% - Accent5 2 11 2 4 9" xfId="20611"/>
    <cellStyle name="40% - Accent5 2 11 2 5" xfId="2119"/>
    <cellStyle name="40% - Accent5 2 11 2 5 2" xfId="4155"/>
    <cellStyle name="40% - Accent5 2 11 2 5 2 2" xfId="9542"/>
    <cellStyle name="40% - Accent5 2 11 2 5 2 2 2" xfId="29100"/>
    <cellStyle name="40% - Accent5 2 11 2 5 2 2 3" xfId="46916"/>
    <cellStyle name="40% - Accent5 2 11 2 5 2 3" xfId="15661"/>
    <cellStyle name="40% - Accent5 2 11 2 5 2 3 2" xfId="35054"/>
    <cellStyle name="40% - Accent5 2 11 2 5 2 4" xfId="23871"/>
    <cellStyle name="40% - Accent5 2 11 2 5 2 5" xfId="41701"/>
    <cellStyle name="40% - Accent5 2 11 2 5 3" xfId="7914"/>
    <cellStyle name="40% - Accent5 2 11 2 5 3 2" xfId="27474"/>
    <cellStyle name="40% - Accent5 2 11 2 5 3 3" xfId="45295"/>
    <cellStyle name="40% - Accent5 2 11 2 5 4" xfId="13995"/>
    <cellStyle name="40% - Accent5 2 11 2 5 4 2" xfId="33425"/>
    <cellStyle name="40% - Accent5 2 11 2 5 5" xfId="19272"/>
    <cellStyle name="40% - Accent5 2 11 2 5 5 2" xfId="38596"/>
    <cellStyle name="40% - Accent5 2 11 2 5 6" xfId="22240"/>
    <cellStyle name="40% - Accent5 2 11 2 5 7" xfId="20756"/>
    <cellStyle name="40% - Accent5 2 11 2 5 8" xfId="40080"/>
    <cellStyle name="40% - Accent5 2 11 2 6" xfId="3147"/>
    <cellStyle name="40% - Accent5 2 11 2 6 2" xfId="8727"/>
    <cellStyle name="40% - Accent5 2 11 2 6 2 2" xfId="28287"/>
    <cellStyle name="40% - Accent5 2 11 2 6 2 3" xfId="46104"/>
    <cellStyle name="40% - Accent5 2 11 2 6 3" xfId="14818"/>
    <cellStyle name="40% - Accent5 2 11 2 6 3 2" xfId="34238"/>
    <cellStyle name="40% - Accent5 2 11 2 6 4" xfId="23055"/>
    <cellStyle name="40% - Accent5 2 11 2 6 5" xfId="40889"/>
    <cellStyle name="40% - Accent5 2 11 2 7" xfId="4915"/>
    <cellStyle name="40% - Accent5 2 11 2 7 2" xfId="10299"/>
    <cellStyle name="40% - Accent5 2 11 2 7 2 2" xfId="29857"/>
    <cellStyle name="40% - Accent5 2 11 2 7 2 3" xfId="47670"/>
    <cellStyle name="40% - Accent5 2 11 2 7 3" xfId="16421"/>
    <cellStyle name="40% - Accent5 2 11 2 7 3 2" xfId="35808"/>
    <cellStyle name="40% - Accent5 2 11 2 7 4" xfId="24625"/>
    <cellStyle name="40% - Accent5 2 11 2 7 5" xfId="42455"/>
    <cellStyle name="40% - Accent5 2 11 2 8" xfId="6242"/>
    <cellStyle name="40% - Accent5 2 11 2 8 2" xfId="11603"/>
    <cellStyle name="40% - Accent5 2 11 2 8 2 2" xfId="31161"/>
    <cellStyle name="40% - Accent5 2 11 2 8 2 3" xfId="48946"/>
    <cellStyle name="40% - Accent5 2 11 2 8 3" xfId="17726"/>
    <cellStyle name="40% - Accent5 2 11 2 8 3 2" xfId="37084"/>
    <cellStyle name="40% - Accent5 2 11 2 8 4" xfId="25901"/>
    <cellStyle name="40% - Accent5 2 11 2 8 5" xfId="43731"/>
    <cellStyle name="40% - Accent5 2 11 2 9" xfId="6646"/>
    <cellStyle name="40% - Accent5 2 11 2 9 2" xfId="12007"/>
    <cellStyle name="40% - Accent5 2 11 2 9 2 2" xfId="31565"/>
    <cellStyle name="40% - Accent5 2 11 2 9 2 3" xfId="49350"/>
    <cellStyle name="40% - Accent5 2 11 2 9 3" xfId="18130"/>
    <cellStyle name="40% - Accent5 2 11 2 9 3 2" xfId="37488"/>
    <cellStyle name="40% - Accent5 2 11 2 9 4" xfId="26305"/>
    <cellStyle name="40% - Accent5 2 11 2 9 5" xfId="44135"/>
    <cellStyle name="40% - Accent5 2 11 3" xfId="1454"/>
    <cellStyle name="40% - Accent5 2 11 3 10" xfId="12831"/>
    <cellStyle name="40% - Accent5 2 11 3 10 2" xfId="32387"/>
    <cellStyle name="40% - Accent5 2 11 3 10 3" xfId="50126"/>
    <cellStyle name="40% - Accent5 2 11 3 11" xfId="13333"/>
    <cellStyle name="40% - Accent5 2 11 3 11 2" xfId="32770"/>
    <cellStyle name="40% - Accent5 2 11 3 12" xfId="18615"/>
    <cellStyle name="40% - Accent5 2 11 3 12 2" xfId="37941"/>
    <cellStyle name="40% - Accent5 2 11 3 13" xfId="21585"/>
    <cellStyle name="40% - Accent5 2 11 3 14" xfId="20101"/>
    <cellStyle name="40% - Accent5 2 11 3 15" xfId="39425"/>
    <cellStyle name="40% - Accent5 2 11 3 2" xfId="1752"/>
    <cellStyle name="40% - Accent5 2 11 3 2 10" xfId="39716"/>
    <cellStyle name="40% - Accent5 2 11 3 2 2" xfId="2498"/>
    <cellStyle name="40% - Accent5 2 11 3 2 2 2" xfId="4521"/>
    <cellStyle name="40% - Accent5 2 11 3 2 2 2 2" xfId="9908"/>
    <cellStyle name="40% - Accent5 2 11 3 2 2 2 2 2" xfId="29466"/>
    <cellStyle name="40% - Accent5 2 11 3 2 2 2 2 3" xfId="47281"/>
    <cellStyle name="40% - Accent5 2 11 3 2 2 2 3" xfId="16027"/>
    <cellStyle name="40% - Accent5 2 11 3 2 2 2 3 2" xfId="35419"/>
    <cellStyle name="40% - Accent5 2 11 3 2 2 2 4" xfId="24236"/>
    <cellStyle name="40% - Accent5 2 11 3 2 2 2 5" xfId="42066"/>
    <cellStyle name="40% - Accent5 2 11 3 2 2 3" xfId="8293"/>
    <cellStyle name="40% - Accent5 2 11 3 2 2 3 2" xfId="27853"/>
    <cellStyle name="40% - Accent5 2 11 3 2 2 3 3" xfId="45673"/>
    <cellStyle name="40% - Accent5 2 11 3 2 2 4" xfId="14374"/>
    <cellStyle name="40% - Accent5 2 11 3 2 2 4 2" xfId="33803"/>
    <cellStyle name="40% - Accent5 2 11 3 2 2 5" xfId="19650"/>
    <cellStyle name="40% - Accent5 2 11 3 2 2 5 2" xfId="38974"/>
    <cellStyle name="40% - Accent5 2 11 3 2 2 6" xfId="22619"/>
    <cellStyle name="40% - Accent5 2 11 3 2 2 7" xfId="21134"/>
    <cellStyle name="40% - Accent5 2 11 3 2 2 8" xfId="40458"/>
    <cellStyle name="40% - Accent5 2 11 3 2 3" xfId="3792"/>
    <cellStyle name="40% - Accent5 2 11 3 2 3 2" xfId="9179"/>
    <cellStyle name="40% - Accent5 2 11 3 2 3 2 2" xfId="28737"/>
    <cellStyle name="40% - Accent5 2 11 3 2 3 2 3" xfId="46553"/>
    <cellStyle name="40% - Accent5 2 11 3 2 3 3" xfId="15298"/>
    <cellStyle name="40% - Accent5 2 11 3 2 3 3 2" xfId="34691"/>
    <cellStyle name="40% - Accent5 2 11 3 2 3 4" xfId="23508"/>
    <cellStyle name="40% - Accent5 2 11 3 2 3 5" xfId="41338"/>
    <cellStyle name="40% - Accent5 2 11 3 2 4" xfId="5900"/>
    <cellStyle name="40% - Accent5 2 11 3 2 4 2" xfId="11261"/>
    <cellStyle name="40% - Accent5 2 11 3 2 4 2 2" xfId="30819"/>
    <cellStyle name="40% - Accent5 2 11 3 2 4 2 3" xfId="48605"/>
    <cellStyle name="40% - Accent5 2 11 3 2 4 3" xfId="17384"/>
    <cellStyle name="40% - Accent5 2 11 3 2 4 3 2" xfId="36743"/>
    <cellStyle name="40% - Accent5 2 11 3 2 4 4" xfId="25560"/>
    <cellStyle name="40% - Accent5 2 11 3 2 4 5" xfId="43390"/>
    <cellStyle name="40% - Accent5 2 11 3 2 5" xfId="7547"/>
    <cellStyle name="40% - Accent5 2 11 3 2 5 2" xfId="27107"/>
    <cellStyle name="40% - Accent5 2 11 3 2 5 3" xfId="44931"/>
    <cellStyle name="40% - Accent5 2 11 3 2 6" xfId="13628"/>
    <cellStyle name="40% - Accent5 2 11 3 2 6 2" xfId="33061"/>
    <cellStyle name="40% - Accent5 2 11 3 2 7" xfId="18908"/>
    <cellStyle name="40% - Accent5 2 11 3 2 7 2" xfId="38232"/>
    <cellStyle name="40% - Accent5 2 11 3 2 8" xfId="21876"/>
    <cellStyle name="40% - Accent5 2 11 3 2 9" xfId="20392"/>
    <cellStyle name="40% - Accent5 2 11 3 3" xfId="2206"/>
    <cellStyle name="40% - Accent5 2 11 3 3 2" xfId="4242"/>
    <cellStyle name="40% - Accent5 2 11 3 3 2 2" xfId="9629"/>
    <cellStyle name="40% - Accent5 2 11 3 3 2 2 2" xfId="29187"/>
    <cellStyle name="40% - Accent5 2 11 3 3 2 2 3" xfId="47003"/>
    <cellStyle name="40% - Accent5 2 11 3 3 2 3" xfId="15748"/>
    <cellStyle name="40% - Accent5 2 11 3 3 2 3 2" xfId="35141"/>
    <cellStyle name="40% - Accent5 2 11 3 3 2 4" xfId="23958"/>
    <cellStyle name="40% - Accent5 2 11 3 3 2 5" xfId="41788"/>
    <cellStyle name="40% - Accent5 2 11 3 3 3" xfId="8001"/>
    <cellStyle name="40% - Accent5 2 11 3 3 3 2" xfId="27561"/>
    <cellStyle name="40% - Accent5 2 11 3 3 3 3" xfId="45382"/>
    <cellStyle name="40% - Accent5 2 11 3 3 4" xfId="14082"/>
    <cellStyle name="40% - Accent5 2 11 3 3 4 2" xfId="33512"/>
    <cellStyle name="40% - Accent5 2 11 3 3 5" xfId="19359"/>
    <cellStyle name="40% - Accent5 2 11 3 3 5 2" xfId="38683"/>
    <cellStyle name="40% - Accent5 2 11 3 3 6" xfId="22327"/>
    <cellStyle name="40% - Accent5 2 11 3 3 7" xfId="20843"/>
    <cellStyle name="40% - Accent5 2 11 3 3 8" xfId="40167"/>
    <cellStyle name="40% - Accent5 2 11 3 4" xfId="3380"/>
    <cellStyle name="40% - Accent5 2 11 3 4 2" xfId="8872"/>
    <cellStyle name="40% - Accent5 2 11 3 4 2 2" xfId="28432"/>
    <cellStyle name="40% - Accent5 2 11 3 4 2 3" xfId="46249"/>
    <cellStyle name="40% - Accent5 2 11 3 4 3" xfId="14974"/>
    <cellStyle name="40% - Accent5 2 11 3 4 3 2" xfId="34387"/>
    <cellStyle name="40% - Accent5 2 11 3 4 4" xfId="23204"/>
    <cellStyle name="40% - Accent5 2 11 3 4 5" xfId="41034"/>
    <cellStyle name="40% - Accent5 2 11 3 5" xfId="5291"/>
    <cellStyle name="40% - Accent5 2 11 3 5 2" xfId="10657"/>
    <cellStyle name="40% - Accent5 2 11 3 5 2 2" xfId="30215"/>
    <cellStyle name="40% - Accent5 2 11 3 5 2 3" xfId="48014"/>
    <cellStyle name="40% - Accent5 2 11 3 5 3" xfId="16780"/>
    <cellStyle name="40% - Accent5 2 11 3 5 3 2" xfId="36152"/>
    <cellStyle name="40% - Accent5 2 11 3 5 4" xfId="24969"/>
    <cellStyle name="40% - Accent5 2 11 3 5 5" xfId="42799"/>
    <cellStyle name="40% - Accent5 2 11 3 6" xfId="6387"/>
    <cellStyle name="40% - Accent5 2 11 3 6 2" xfId="11748"/>
    <cellStyle name="40% - Accent5 2 11 3 6 2 2" xfId="31306"/>
    <cellStyle name="40% - Accent5 2 11 3 6 2 3" xfId="49091"/>
    <cellStyle name="40% - Accent5 2 11 3 6 3" xfId="17871"/>
    <cellStyle name="40% - Accent5 2 11 3 6 3 2" xfId="37229"/>
    <cellStyle name="40% - Accent5 2 11 3 6 4" xfId="26046"/>
    <cellStyle name="40% - Accent5 2 11 3 6 5" xfId="43876"/>
    <cellStyle name="40% - Accent5 2 11 3 7" xfId="6791"/>
    <cellStyle name="40% - Accent5 2 11 3 7 2" xfId="12152"/>
    <cellStyle name="40% - Accent5 2 11 3 7 2 2" xfId="31710"/>
    <cellStyle name="40% - Accent5 2 11 3 7 2 3" xfId="49495"/>
    <cellStyle name="40% - Accent5 2 11 3 7 3" xfId="18275"/>
    <cellStyle name="40% - Accent5 2 11 3 7 3 2" xfId="37633"/>
    <cellStyle name="40% - Accent5 2 11 3 7 4" xfId="26450"/>
    <cellStyle name="40% - Accent5 2 11 3 7 5" xfId="44280"/>
    <cellStyle name="40% - Accent5 2 11 3 8" xfId="7255"/>
    <cellStyle name="40% - Accent5 2 11 3 8 2" xfId="26815"/>
    <cellStyle name="40% - Accent5 2 11 3 8 3" xfId="44640"/>
    <cellStyle name="40% - Accent5 2 11 3 9" xfId="12475"/>
    <cellStyle name="40% - Accent5 2 11 3 9 2" xfId="32032"/>
    <cellStyle name="40% - Accent5 2 11 3 9 3" xfId="49816"/>
    <cellStyle name="40% - Accent5 2 11 4" xfId="1607"/>
    <cellStyle name="40% - Accent5 2 11 4 10" xfId="39571"/>
    <cellStyle name="40% - Accent5 2 11 4 2" xfId="2353"/>
    <cellStyle name="40% - Accent5 2 11 4 2 2" xfId="4376"/>
    <cellStyle name="40% - Accent5 2 11 4 2 2 2" xfId="9763"/>
    <cellStyle name="40% - Accent5 2 11 4 2 2 2 2" xfId="29321"/>
    <cellStyle name="40% - Accent5 2 11 4 2 2 2 3" xfId="47136"/>
    <cellStyle name="40% - Accent5 2 11 4 2 2 3" xfId="15882"/>
    <cellStyle name="40% - Accent5 2 11 4 2 2 3 2" xfId="35274"/>
    <cellStyle name="40% - Accent5 2 11 4 2 2 4" xfId="24091"/>
    <cellStyle name="40% - Accent5 2 11 4 2 2 5" xfId="41921"/>
    <cellStyle name="40% - Accent5 2 11 4 2 3" xfId="5688"/>
    <cellStyle name="40% - Accent5 2 11 4 2 3 2" xfId="11049"/>
    <cellStyle name="40% - Accent5 2 11 4 2 3 2 2" xfId="30607"/>
    <cellStyle name="40% - Accent5 2 11 4 2 3 2 3" xfId="48393"/>
    <cellStyle name="40% - Accent5 2 11 4 2 3 3" xfId="17172"/>
    <cellStyle name="40% - Accent5 2 11 4 2 3 3 2" xfId="36531"/>
    <cellStyle name="40% - Accent5 2 11 4 2 3 4" xfId="25348"/>
    <cellStyle name="40% - Accent5 2 11 4 2 3 5" xfId="43178"/>
    <cellStyle name="40% - Accent5 2 11 4 2 4" xfId="8148"/>
    <cellStyle name="40% - Accent5 2 11 4 2 4 2" xfId="27708"/>
    <cellStyle name="40% - Accent5 2 11 4 2 4 3" xfId="45528"/>
    <cellStyle name="40% - Accent5 2 11 4 2 5" xfId="14229"/>
    <cellStyle name="40% - Accent5 2 11 4 2 5 2" xfId="33658"/>
    <cellStyle name="40% - Accent5 2 11 4 2 6" xfId="19505"/>
    <cellStyle name="40% - Accent5 2 11 4 2 6 2" xfId="38829"/>
    <cellStyle name="40% - Accent5 2 11 4 2 7" xfId="22474"/>
    <cellStyle name="40% - Accent5 2 11 4 2 8" xfId="20989"/>
    <cellStyle name="40% - Accent5 2 11 4 2 9" xfId="40313"/>
    <cellStyle name="40% - Accent5 2 11 4 3" xfId="3649"/>
    <cellStyle name="40% - Accent5 2 11 4 3 2" xfId="9036"/>
    <cellStyle name="40% - Accent5 2 11 4 3 2 2" xfId="28594"/>
    <cellStyle name="40% - Accent5 2 11 4 3 2 3" xfId="46410"/>
    <cellStyle name="40% - Accent5 2 11 4 3 3" xfId="15155"/>
    <cellStyle name="40% - Accent5 2 11 4 3 3 2" xfId="34548"/>
    <cellStyle name="40% - Accent5 2 11 4 3 4" xfId="23365"/>
    <cellStyle name="40% - Accent5 2 11 4 3 5" xfId="41195"/>
    <cellStyle name="40% - Accent5 2 11 4 4" xfId="5064"/>
    <cellStyle name="40% - Accent5 2 11 4 4 2" xfId="10431"/>
    <cellStyle name="40% - Accent5 2 11 4 4 2 2" xfId="29989"/>
    <cellStyle name="40% - Accent5 2 11 4 4 2 3" xfId="47802"/>
    <cellStyle name="40% - Accent5 2 11 4 4 3" xfId="16554"/>
    <cellStyle name="40% - Accent5 2 11 4 4 3 2" xfId="35940"/>
    <cellStyle name="40% - Accent5 2 11 4 4 4" xfId="24757"/>
    <cellStyle name="40% - Accent5 2 11 4 4 5" xfId="42587"/>
    <cellStyle name="40% - Accent5 2 11 4 5" xfId="7402"/>
    <cellStyle name="40% - Accent5 2 11 4 5 2" xfId="26962"/>
    <cellStyle name="40% - Accent5 2 11 4 5 3" xfId="44786"/>
    <cellStyle name="40% - Accent5 2 11 4 6" xfId="13483"/>
    <cellStyle name="40% - Accent5 2 11 4 6 2" xfId="32916"/>
    <cellStyle name="40% - Accent5 2 11 4 7" xfId="18763"/>
    <cellStyle name="40% - Accent5 2 11 4 7 2" xfId="38087"/>
    <cellStyle name="40% - Accent5 2 11 4 8" xfId="21731"/>
    <cellStyle name="40% - Accent5 2 11 4 9" xfId="20247"/>
    <cellStyle name="40% - Accent5 2 11 5" xfId="1914"/>
    <cellStyle name="40% - Accent5 2 11 5 10" xfId="39877"/>
    <cellStyle name="40% - Accent5 2 11 5 2" xfId="2660"/>
    <cellStyle name="40% - Accent5 2 11 5 2 2" xfId="4682"/>
    <cellStyle name="40% - Accent5 2 11 5 2 2 2" xfId="10069"/>
    <cellStyle name="40% - Accent5 2 11 5 2 2 2 2" xfId="29627"/>
    <cellStyle name="40% - Accent5 2 11 5 2 2 2 3" xfId="47441"/>
    <cellStyle name="40% - Accent5 2 11 5 2 2 3" xfId="16188"/>
    <cellStyle name="40% - Accent5 2 11 5 2 2 3 2" xfId="35579"/>
    <cellStyle name="40% - Accent5 2 11 5 2 2 4" xfId="24396"/>
    <cellStyle name="40% - Accent5 2 11 5 2 2 5" xfId="42226"/>
    <cellStyle name="40% - Accent5 2 11 5 2 3" xfId="8455"/>
    <cellStyle name="40% - Accent5 2 11 5 2 3 2" xfId="28015"/>
    <cellStyle name="40% - Accent5 2 11 5 2 3 3" xfId="45834"/>
    <cellStyle name="40% - Accent5 2 11 5 2 4" xfId="14536"/>
    <cellStyle name="40% - Accent5 2 11 5 2 4 2" xfId="33964"/>
    <cellStyle name="40% - Accent5 2 11 5 2 5" xfId="19811"/>
    <cellStyle name="40% - Accent5 2 11 5 2 5 2" xfId="39135"/>
    <cellStyle name="40% - Accent5 2 11 5 2 6" xfId="22781"/>
    <cellStyle name="40% - Accent5 2 11 5 2 7" xfId="21295"/>
    <cellStyle name="40% - Accent5 2 11 5 2 8" xfId="40619"/>
    <cellStyle name="40% - Accent5 2 11 5 3" xfId="3952"/>
    <cellStyle name="40% - Accent5 2 11 5 3 2" xfId="9339"/>
    <cellStyle name="40% - Accent5 2 11 5 3 2 2" xfId="28897"/>
    <cellStyle name="40% - Accent5 2 11 5 3 2 3" xfId="46713"/>
    <cellStyle name="40% - Accent5 2 11 5 3 3" xfId="15458"/>
    <cellStyle name="40% - Accent5 2 11 5 3 3 2" xfId="34851"/>
    <cellStyle name="40% - Accent5 2 11 5 3 4" xfId="23668"/>
    <cellStyle name="40% - Accent5 2 11 5 3 5" xfId="41498"/>
    <cellStyle name="40% - Accent5 2 11 5 4" xfId="5498"/>
    <cellStyle name="40% - Accent5 2 11 5 4 2" xfId="10859"/>
    <cellStyle name="40% - Accent5 2 11 5 4 2 2" xfId="30417"/>
    <cellStyle name="40% - Accent5 2 11 5 4 2 3" xfId="48203"/>
    <cellStyle name="40% - Accent5 2 11 5 4 3" xfId="16982"/>
    <cellStyle name="40% - Accent5 2 11 5 4 3 2" xfId="36341"/>
    <cellStyle name="40% - Accent5 2 11 5 4 4" xfId="25158"/>
    <cellStyle name="40% - Accent5 2 11 5 4 5" xfId="42988"/>
    <cellStyle name="40% - Accent5 2 11 5 5" xfId="7709"/>
    <cellStyle name="40% - Accent5 2 11 5 5 2" xfId="27269"/>
    <cellStyle name="40% - Accent5 2 11 5 5 3" xfId="45092"/>
    <cellStyle name="40% - Accent5 2 11 5 6" xfId="13790"/>
    <cellStyle name="40% - Accent5 2 11 5 6 2" xfId="33222"/>
    <cellStyle name="40% - Accent5 2 11 5 7" xfId="19069"/>
    <cellStyle name="40% - Accent5 2 11 5 7 2" xfId="38393"/>
    <cellStyle name="40% - Accent5 2 11 5 8" xfId="22037"/>
    <cellStyle name="40% - Accent5 2 11 5 9" xfId="20553"/>
    <cellStyle name="40% - Accent5 2 11 6" xfId="2061"/>
    <cellStyle name="40% - Accent5 2 11 6 2" xfId="4097"/>
    <cellStyle name="40% - Accent5 2 11 6 2 2" xfId="9484"/>
    <cellStyle name="40% - Accent5 2 11 6 2 2 2" xfId="29042"/>
    <cellStyle name="40% - Accent5 2 11 6 2 2 3" xfId="46858"/>
    <cellStyle name="40% - Accent5 2 11 6 2 3" xfId="15603"/>
    <cellStyle name="40% - Accent5 2 11 6 2 3 2" xfId="34996"/>
    <cellStyle name="40% - Accent5 2 11 6 2 4" xfId="23813"/>
    <cellStyle name="40% - Accent5 2 11 6 2 5" xfId="41643"/>
    <cellStyle name="40% - Accent5 2 11 6 3" xfId="7856"/>
    <cellStyle name="40% - Accent5 2 11 6 3 2" xfId="27416"/>
    <cellStyle name="40% - Accent5 2 11 6 3 3" xfId="45237"/>
    <cellStyle name="40% - Accent5 2 11 6 4" xfId="13937"/>
    <cellStyle name="40% - Accent5 2 11 6 4 2" xfId="33367"/>
    <cellStyle name="40% - Accent5 2 11 6 5" xfId="19214"/>
    <cellStyle name="40% - Accent5 2 11 6 5 2" xfId="38538"/>
    <cellStyle name="40% - Accent5 2 11 6 6" xfId="22182"/>
    <cellStyle name="40% - Accent5 2 11 6 7" xfId="20698"/>
    <cellStyle name="40% - Accent5 2 11 6 8" xfId="40022"/>
    <cellStyle name="40% - Accent5 2 11 7" xfId="3089"/>
    <cellStyle name="40% - Accent5 2 11 7 2" xfId="8669"/>
    <cellStyle name="40% - Accent5 2 11 7 2 2" xfId="28229"/>
    <cellStyle name="40% - Accent5 2 11 7 2 3" xfId="46046"/>
    <cellStyle name="40% - Accent5 2 11 7 3" xfId="14760"/>
    <cellStyle name="40% - Accent5 2 11 7 3 2" xfId="34180"/>
    <cellStyle name="40% - Accent5 2 11 7 4" xfId="22997"/>
    <cellStyle name="40% - Accent5 2 11 7 5" xfId="40831"/>
    <cellStyle name="40% - Accent5 2 11 8" xfId="4855"/>
    <cellStyle name="40% - Accent5 2 11 8 2" xfId="10239"/>
    <cellStyle name="40% - Accent5 2 11 8 2 2" xfId="29797"/>
    <cellStyle name="40% - Accent5 2 11 8 2 3" xfId="47611"/>
    <cellStyle name="40% - Accent5 2 11 8 3" xfId="16361"/>
    <cellStyle name="40% - Accent5 2 11 8 3 2" xfId="35749"/>
    <cellStyle name="40% - Accent5 2 11 8 4" xfId="24566"/>
    <cellStyle name="40% - Accent5 2 11 8 5" xfId="42396"/>
    <cellStyle name="40% - Accent5 2 11 9" xfId="6184"/>
    <cellStyle name="40% - Accent5 2 11 9 2" xfId="11545"/>
    <cellStyle name="40% - Accent5 2 11 9 2 2" xfId="31103"/>
    <cellStyle name="40% - Accent5 2 11 9 2 3" xfId="48888"/>
    <cellStyle name="40% - Accent5 2 11 9 3" xfId="17668"/>
    <cellStyle name="40% - Accent5 2 11 9 3 2" xfId="37026"/>
    <cellStyle name="40% - Accent5 2 11 9 4" xfId="25843"/>
    <cellStyle name="40% - Accent5 2 11 9 5" xfId="43673"/>
    <cellStyle name="40% - Accent5 2 12" xfId="1300"/>
    <cellStyle name="40% - Accent5 2 12 10" xfId="7195"/>
    <cellStyle name="40% - Accent5 2 12 10 2" xfId="26755"/>
    <cellStyle name="40% - Accent5 2 12 10 3" xfId="44580"/>
    <cellStyle name="40% - Accent5 2 12 11" xfId="12403"/>
    <cellStyle name="40% - Accent5 2 12 11 2" xfId="31961"/>
    <cellStyle name="40% - Accent5 2 12 11 3" xfId="49745"/>
    <cellStyle name="40% - Accent5 2 12 12" xfId="12758"/>
    <cellStyle name="40% - Accent5 2 12 12 2" xfId="32314"/>
    <cellStyle name="40% - Accent5 2 12 12 3" xfId="50055"/>
    <cellStyle name="40% - Accent5 2 12 13" xfId="13211"/>
    <cellStyle name="40% - Accent5 2 12 13 2" xfId="32710"/>
    <cellStyle name="40% - Accent5 2 12 14" xfId="18523"/>
    <cellStyle name="40% - Accent5 2 12 14 2" xfId="37881"/>
    <cellStyle name="40% - Accent5 2 12 15" xfId="21525"/>
    <cellStyle name="40% - Accent5 2 12 16" xfId="20041"/>
    <cellStyle name="40% - Accent5 2 12 17" xfId="39365"/>
    <cellStyle name="40% - Accent5 2 12 2" xfId="1545"/>
    <cellStyle name="40% - Accent5 2 12 2 10" xfId="12916"/>
    <cellStyle name="40% - Accent5 2 12 2 10 2" xfId="32472"/>
    <cellStyle name="40% - Accent5 2 12 2 10 3" xfId="50211"/>
    <cellStyle name="40% - Accent5 2 12 2 11" xfId="13422"/>
    <cellStyle name="40% - Accent5 2 12 2 11 2" xfId="32855"/>
    <cellStyle name="40% - Accent5 2 12 2 12" xfId="18702"/>
    <cellStyle name="40% - Accent5 2 12 2 12 2" xfId="38026"/>
    <cellStyle name="40% - Accent5 2 12 2 13" xfId="21670"/>
    <cellStyle name="40% - Accent5 2 12 2 14" xfId="20186"/>
    <cellStyle name="40% - Accent5 2 12 2 15" xfId="39510"/>
    <cellStyle name="40% - Accent5 2 12 2 2" xfId="1838"/>
    <cellStyle name="40% - Accent5 2 12 2 2 10" xfId="39801"/>
    <cellStyle name="40% - Accent5 2 12 2 2 2" xfId="2584"/>
    <cellStyle name="40% - Accent5 2 12 2 2 2 2" xfId="4607"/>
    <cellStyle name="40% - Accent5 2 12 2 2 2 2 2" xfId="9994"/>
    <cellStyle name="40% - Accent5 2 12 2 2 2 2 2 2" xfId="29552"/>
    <cellStyle name="40% - Accent5 2 12 2 2 2 2 2 3" xfId="47366"/>
    <cellStyle name="40% - Accent5 2 12 2 2 2 2 3" xfId="16113"/>
    <cellStyle name="40% - Accent5 2 12 2 2 2 2 3 2" xfId="35504"/>
    <cellStyle name="40% - Accent5 2 12 2 2 2 2 4" xfId="24321"/>
    <cellStyle name="40% - Accent5 2 12 2 2 2 2 5" xfId="42151"/>
    <cellStyle name="40% - Accent5 2 12 2 2 2 3" xfId="8379"/>
    <cellStyle name="40% - Accent5 2 12 2 2 2 3 2" xfId="27939"/>
    <cellStyle name="40% - Accent5 2 12 2 2 2 3 3" xfId="45758"/>
    <cellStyle name="40% - Accent5 2 12 2 2 2 4" xfId="14460"/>
    <cellStyle name="40% - Accent5 2 12 2 2 2 4 2" xfId="33888"/>
    <cellStyle name="40% - Accent5 2 12 2 2 2 5" xfId="19735"/>
    <cellStyle name="40% - Accent5 2 12 2 2 2 5 2" xfId="39059"/>
    <cellStyle name="40% - Accent5 2 12 2 2 2 6" xfId="22705"/>
    <cellStyle name="40% - Accent5 2 12 2 2 2 7" xfId="21219"/>
    <cellStyle name="40% - Accent5 2 12 2 2 2 8" xfId="40543"/>
    <cellStyle name="40% - Accent5 2 12 2 2 3" xfId="3877"/>
    <cellStyle name="40% - Accent5 2 12 2 2 3 2" xfId="9264"/>
    <cellStyle name="40% - Accent5 2 12 2 2 3 2 2" xfId="28822"/>
    <cellStyle name="40% - Accent5 2 12 2 2 3 2 3" xfId="46638"/>
    <cellStyle name="40% - Accent5 2 12 2 2 3 3" xfId="15383"/>
    <cellStyle name="40% - Accent5 2 12 2 2 3 3 2" xfId="34776"/>
    <cellStyle name="40% - Accent5 2 12 2 2 3 4" xfId="23593"/>
    <cellStyle name="40% - Accent5 2 12 2 2 3 5" xfId="41423"/>
    <cellStyle name="40% - Accent5 2 12 2 2 4" xfId="5985"/>
    <cellStyle name="40% - Accent5 2 12 2 2 4 2" xfId="11346"/>
    <cellStyle name="40% - Accent5 2 12 2 2 4 2 2" xfId="30904"/>
    <cellStyle name="40% - Accent5 2 12 2 2 4 2 3" xfId="48690"/>
    <cellStyle name="40% - Accent5 2 12 2 2 4 3" xfId="17469"/>
    <cellStyle name="40% - Accent5 2 12 2 2 4 3 2" xfId="36828"/>
    <cellStyle name="40% - Accent5 2 12 2 2 4 4" xfId="25645"/>
    <cellStyle name="40% - Accent5 2 12 2 2 4 5" xfId="43475"/>
    <cellStyle name="40% - Accent5 2 12 2 2 5" xfId="7633"/>
    <cellStyle name="40% - Accent5 2 12 2 2 5 2" xfId="27193"/>
    <cellStyle name="40% - Accent5 2 12 2 2 5 3" xfId="45016"/>
    <cellStyle name="40% - Accent5 2 12 2 2 6" xfId="13714"/>
    <cellStyle name="40% - Accent5 2 12 2 2 6 2" xfId="33146"/>
    <cellStyle name="40% - Accent5 2 12 2 2 7" xfId="18993"/>
    <cellStyle name="40% - Accent5 2 12 2 2 7 2" xfId="38317"/>
    <cellStyle name="40% - Accent5 2 12 2 2 8" xfId="21961"/>
    <cellStyle name="40% - Accent5 2 12 2 2 9" xfId="20477"/>
    <cellStyle name="40% - Accent5 2 12 2 3" xfId="2292"/>
    <cellStyle name="40% - Accent5 2 12 2 3 2" xfId="4328"/>
    <cellStyle name="40% - Accent5 2 12 2 3 2 2" xfId="9715"/>
    <cellStyle name="40% - Accent5 2 12 2 3 2 2 2" xfId="29273"/>
    <cellStyle name="40% - Accent5 2 12 2 3 2 2 3" xfId="47088"/>
    <cellStyle name="40% - Accent5 2 12 2 3 2 3" xfId="15834"/>
    <cellStyle name="40% - Accent5 2 12 2 3 2 3 2" xfId="35226"/>
    <cellStyle name="40% - Accent5 2 12 2 3 2 4" xfId="24043"/>
    <cellStyle name="40% - Accent5 2 12 2 3 2 5" xfId="41873"/>
    <cellStyle name="40% - Accent5 2 12 2 3 3" xfId="8087"/>
    <cellStyle name="40% - Accent5 2 12 2 3 3 2" xfId="27647"/>
    <cellStyle name="40% - Accent5 2 12 2 3 3 3" xfId="45467"/>
    <cellStyle name="40% - Accent5 2 12 2 3 4" xfId="14168"/>
    <cellStyle name="40% - Accent5 2 12 2 3 4 2" xfId="33597"/>
    <cellStyle name="40% - Accent5 2 12 2 3 5" xfId="19444"/>
    <cellStyle name="40% - Accent5 2 12 2 3 5 2" xfId="38768"/>
    <cellStyle name="40% - Accent5 2 12 2 3 6" xfId="22413"/>
    <cellStyle name="40% - Accent5 2 12 2 3 7" xfId="20928"/>
    <cellStyle name="40% - Accent5 2 12 2 3 8" xfId="40252"/>
    <cellStyle name="40% - Accent5 2 12 2 4" xfId="3465"/>
    <cellStyle name="40% - Accent5 2 12 2 4 2" xfId="8957"/>
    <cellStyle name="40% - Accent5 2 12 2 4 2 2" xfId="28517"/>
    <cellStyle name="40% - Accent5 2 12 2 4 2 3" xfId="46334"/>
    <cellStyle name="40% - Accent5 2 12 2 4 3" xfId="15059"/>
    <cellStyle name="40% - Accent5 2 12 2 4 3 2" xfId="34472"/>
    <cellStyle name="40% - Accent5 2 12 2 4 4" xfId="23289"/>
    <cellStyle name="40% - Accent5 2 12 2 4 5" xfId="41119"/>
    <cellStyle name="40% - Accent5 2 12 2 5" xfId="5376"/>
    <cellStyle name="40% - Accent5 2 12 2 5 2" xfId="10742"/>
    <cellStyle name="40% - Accent5 2 12 2 5 2 2" xfId="30300"/>
    <cellStyle name="40% - Accent5 2 12 2 5 2 3" xfId="48099"/>
    <cellStyle name="40% - Accent5 2 12 2 5 3" xfId="16865"/>
    <cellStyle name="40% - Accent5 2 12 2 5 3 2" xfId="36237"/>
    <cellStyle name="40% - Accent5 2 12 2 5 4" xfId="25054"/>
    <cellStyle name="40% - Accent5 2 12 2 5 5" xfId="42884"/>
    <cellStyle name="40% - Accent5 2 12 2 6" xfId="6472"/>
    <cellStyle name="40% - Accent5 2 12 2 6 2" xfId="11833"/>
    <cellStyle name="40% - Accent5 2 12 2 6 2 2" xfId="31391"/>
    <cellStyle name="40% - Accent5 2 12 2 6 2 3" xfId="49176"/>
    <cellStyle name="40% - Accent5 2 12 2 6 3" xfId="17956"/>
    <cellStyle name="40% - Accent5 2 12 2 6 3 2" xfId="37314"/>
    <cellStyle name="40% - Accent5 2 12 2 6 4" xfId="26131"/>
    <cellStyle name="40% - Accent5 2 12 2 6 5" xfId="43961"/>
    <cellStyle name="40% - Accent5 2 12 2 7" xfId="6876"/>
    <cellStyle name="40% - Accent5 2 12 2 7 2" xfId="12237"/>
    <cellStyle name="40% - Accent5 2 12 2 7 2 2" xfId="31795"/>
    <cellStyle name="40% - Accent5 2 12 2 7 2 3" xfId="49580"/>
    <cellStyle name="40% - Accent5 2 12 2 7 3" xfId="18360"/>
    <cellStyle name="40% - Accent5 2 12 2 7 3 2" xfId="37718"/>
    <cellStyle name="40% - Accent5 2 12 2 7 4" xfId="26535"/>
    <cellStyle name="40% - Accent5 2 12 2 7 5" xfId="44365"/>
    <cellStyle name="40% - Accent5 2 12 2 8" xfId="7341"/>
    <cellStyle name="40% - Accent5 2 12 2 8 2" xfId="26901"/>
    <cellStyle name="40% - Accent5 2 12 2 8 3" xfId="44725"/>
    <cellStyle name="40% - Accent5 2 12 2 9" xfId="12560"/>
    <cellStyle name="40% - Accent5 2 12 2 9 2" xfId="32117"/>
    <cellStyle name="40% - Accent5 2 12 2 9 3" xfId="49901"/>
    <cellStyle name="40% - Accent5 2 12 3" xfId="1692"/>
    <cellStyle name="40% - Accent5 2 12 3 10" xfId="39656"/>
    <cellStyle name="40% - Accent5 2 12 3 2" xfId="2438"/>
    <cellStyle name="40% - Accent5 2 12 3 2 2" xfId="4461"/>
    <cellStyle name="40% - Accent5 2 12 3 2 2 2" xfId="9848"/>
    <cellStyle name="40% - Accent5 2 12 3 2 2 2 2" xfId="29406"/>
    <cellStyle name="40% - Accent5 2 12 3 2 2 2 3" xfId="47221"/>
    <cellStyle name="40% - Accent5 2 12 3 2 2 3" xfId="15967"/>
    <cellStyle name="40% - Accent5 2 12 3 2 2 3 2" xfId="35359"/>
    <cellStyle name="40% - Accent5 2 12 3 2 2 4" xfId="24176"/>
    <cellStyle name="40% - Accent5 2 12 3 2 2 5" xfId="42006"/>
    <cellStyle name="40% - Accent5 2 12 3 2 3" xfId="5773"/>
    <cellStyle name="40% - Accent5 2 12 3 2 3 2" xfId="11134"/>
    <cellStyle name="40% - Accent5 2 12 3 2 3 2 2" xfId="30692"/>
    <cellStyle name="40% - Accent5 2 12 3 2 3 2 3" xfId="48478"/>
    <cellStyle name="40% - Accent5 2 12 3 2 3 3" xfId="17257"/>
    <cellStyle name="40% - Accent5 2 12 3 2 3 3 2" xfId="36616"/>
    <cellStyle name="40% - Accent5 2 12 3 2 3 4" xfId="25433"/>
    <cellStyle name="40% - Accent5 2 12 3 2 3 5" xfId="43263"/>
    <cellStyle name="40% - Accent5 2 12 3 2 4" xfId="8233"/>
    <cellStyle name="40% - Accent5 2 12 3 2 4 2" xfId="27793"/>
    <cellStyle name="40% - Accent5 2 12 3 2 4 3" xfId="45613"/>
    <cellStyle name="40% - Accent5 2 12 3 2 5" xfId="14314"/>
    <cellStyle name="40% - Accent5 2 12 3 2 5 2" xfId="33743"/>
    <cellStyle name="40% - Accent5 2 12 3 2 6" xfId="19590"/>
    <cellStyle name="40% - Accent5 2 12 3 2 6 2" xfId="38914"/>
    <cellStyle name="40% - Accent5 2 12 3 2 7" xfId="22559"/>
    <cellStyle name="40% - Accent5 2 12 3 2 8" xfId="21074"/>
    <cellStyle name="40% - Accent5 2 12 3 2 9" xfId="40398"/>
    <cellStyle name="40% - Accent5 2 12 3 3" xfId="3734"/>
    <cellStyle name="40% - Accent5 2 12 3 3 2" xfId="9121"/>
    <cellStyle name="40% - Accent5 2 12 3 3 2 2" xfId="28679"/>
    <cellStyle name="40% - Accent5 2 12 3 3 2 3" xfId="46495"/>
    <cellStyle name="40% - Accent5 2 12 3 3 3" xfId="15240"/>
    <cellStyle name="40% - Accent5 2 12 3 3 3 2" xfId="34633"/>
    <cellStyle name="40% - Accent5 2 12 3 3 4" xfId="23450"/>
    <cellStyle name="40% - Accent5 2 12 3 3 5" xfId="41280"/>
    <cellStyle name="40% - Accent5 2 12 3 4" xfId="5149"/>
    <cellStyle name="40% - Accent5 2 12 3 4 2" xfId="10516"/>
    <cellStyle name="40% - Accent5 2 12 3 4 2 2" xfId="30074"/>
    <cellStyle name="40% - Accent5 2 12 3 4 2 3" xfId="47887"/>
    <cellStyle name="40% - Accent5 2 12 3 4 3" xfId="16639"/>
    <cellStyle name="40% - Accent5 2 12 3 4 3 2" xfId="36025"/>
    <cellStyle name="40% - Accent5 2 12 3 4 4" xfId="24842"/>
    <cellStyle name="40% - Accent5 2 12 3 4 5" xfId="42672"/>
    <cellStyle name="40% - Accent5 2 12 3 5" xfId="7487"/>
    <cellStyle name="40% - Accent5 2 12 3 5 2" xfId="27047"/>
    <cellStyle name="40% - Accent5 2 12 3 5 3" xfId="44871"/>
    <cellStyle name="40% - Accent5 2 12 3 6" xfId="13568"/>
    <cellStyle name="40% - Accent5 2 12 3 6 2" xfId="33001"/>
    <cellStyle name="40% - Accent5 2 12 3 7" xfId="18848"/>
    <cellStyle name="40% - Accent5 2 12 3 7 2" xfId="38172"/>
    <cellStyle name="40% - Accent5 2 12 3 8" xfId="21816"/>
    <cellStyle name="40% - Accent5 2 12 3 9" xfId="20332"/>
    <cellStyle name="40% - Accent5 2 12 4" xfId="2000"/>
    <cellStyle name="40% - Accent5 2 12 4 10" xfId="39962"/>
    <cellStyle name="40% - Accent5 2 12 4 2" xfId="2745"/>
    <cellStyle name="40% - Accent5 2 12 4 2 2" xfId="4767"/>
    <cellStyle name="40% - Accent5 2 12 4 2 2 2" xfId="10154"/>
    <cellStyle name="40% - Accent5 2 12 4 2 2 2 2" xfId="29712"/>
    <cellStyle name="40% - Accent5 2 12 4 2 2 2 3" xfId="47526"/>
    <cellStyle name="40% - Accent5 2 12 4 2 2 3" xfId="16273"/>
    <cellStyle name="40% - Accent5 2 12 4 2 2 3 2" xfId="35664"/>
    <cellStyle name="40% - Accent5 2 12 4 2 2 4" xfId="24481"/>
    <cellStyle name="40% - Accent5 2 12 4 2 2 5" xfId="42311"/>
    <cellStyle name="40% - Accent5 2 12 4 2 3" xfId="8540"/>
    <cellStyle name="40% - Accent5 2 12 4 2 3 2" xfId="28100"/>
    <cellStyle name="40% - Accent5 2 12 4 2 3 3" xfId="45919"/>
    <cellStyle name="40% - Accent5 2 12 4 2 4" xfId="14621"/>
    <cellStyle name="40% - Accent5 2 12 4 2 4 2" xfId="34049"/>
    <cellStyle name="40% - Accent5 2 12 4 2 5" xfId="19896"/>
    <cellStyle name="40% - Accent5 2 12 4 2 5 2" xfId="39220"/>
    <cellStyle name="40% - Accent5 2 12 4 2 6" xfId="22866"/>
    <cellStyle name="40% - Accent5 2 12 4 2 7" xfId="21380"/>
    <cellStyle name="40% - Accent5 2 12 4 2 8" xfId="40704"/>
    <cellStyle name="40% - Accent5 2 12 4 3" xfId="4037"/>
    <cellStyle name="40% - Accent5 2 12 4 3 2" xfId="9424"/>
    <cellStyle name="40% - Accent5 2 12 4 3 2 2" xfId="28982"/>
    <cellStyle name="40% - Accent5 2 12 4 3 2 3" xfId="46798"/>
    <cellStyle name="40% - Accent5 2 12 4 3 3" xfId="15543"/>
    <cellStyle name="40% - Accent5 2 12 4 3 3 2" xfId="34936"/>
    <cellStyle name="40% - Accent5 2 12 4 3 4" xfId="23753"/>
    <cellStyle name="40% - Accent5 2 12 4 3 5" xfId="41583"/>
    <cellStyle name="40% - Accent5 2 12 4 4" xfId="5583"/>
    <cellStyle name="40% - Accent5 2 12 4 4 2" xfId="10944"/>
    <cellStyle name="40% - Accent5 2 12 4 4 2 2" xfId="30502"/>
    <cellStyle name="40% - Accent5 2 12 4 4 2 3" xfId="48288"/>
    <cellStyle name="40% - Accent5 2 12 4 4 3" xfId="17067"/>
    <cellStyle name="40% - Accent5 2 12 4 4 3 2" xfId="36426"/>
    <cellStyle name="40% - Accent5 2 12 4 4 4" xfId="25243"/>
    <cellStyle name="40% - Accent5 2 12 4 4 5" xfId="43073"/>
    <cellStyle name="40% - Accent5 2 12 4 5" xfId="7795"/>
    <cellStyle name="40% - Accent5 2 12 4 5 2" xfId="27355"/>
    <cellStyle name="40% - Accent5 2 12 4 5 3" xfId="45177"/>
    <cellStyle name="40% - Accent5 2 12 4 6" xfId="13876"/>
    <cellStyle name="40% - Accent5 2 12 4 6 2" xfId="33307"/>
    <cellStyle name="40% - Accent5 2 12 4 7" xfId="19154"/>
    <cellStyle name="40% - Accent5 2 12 4 7 2" xfId="38478"/>
    <cellStyle name="40% - Accent5 2 12 4 8" xfId="22122"/>
    <cellStyle name="40% - Accent5 2 12 4 9" xfId="20638"/>
    <cellStyle name="40% - Accent5 2 12 5" xfId="2146"/>
    <cellStyle name="40% - Accent5 2 12 5 2" xfId="4182"/>
    <cellStyle name="40% - Accent5 2 12 5 2 2" xfId="9569"/>
    <cellStyle name="40% - Accent5 2 12 5 2 2 2" xfId="29127"/>
    <cellStyle name="40% - Accent5 2 12 5 2 2 3" xfId="46943"/>
    <cellStyle name="40% - Accent5 2 12 5 2 3" xfId="15688"/>
    <cellStyle name="40% - Accent5 2 12 5 2 3 2" xfId="35081"/>
    <cellStyle name="40% - Accent5 2 12 5 2 4" xfId="23898"/>
    <cellStyle name="40% - Accent5 2 12 5 2 5" xfId="41728"/>
    <cellStyle name="40% - Accent5 2 12 5 3" xfId="7941"/>
    <cellStyle name="40% - Accent5 2 12 5 3 2" xfId="27501"/>
    <cellStyle name="40% - Accent5 2 12 5 3 3" xfId="45322"/>
    <cellStyle name="40% - Accent5 2 12 5 4" xfId="14022"/>
    <cellStyle name="40% - Accent5 2 12 5 4 2" xfId="33452"/>
    <cellStyle name="40% - Accent5 2 12 5 5" xfId="19299"/>
    <cellStyle name="40% - Accent5 2 12 5 5 2" xfId="38623"/>
    <cellStyle name="40% - Accent5 2 12 5 6" xfId="22267"/>
    <cellStyle name="40% - Accent5 2 12 5 7" xfId="20783"/>
    <cellStyle name="40% - Accent5 2 12 5 8" xfId="40107"/>
    <cellStyle name="40% - Accent5 2 12 6" xfId="3174"/>
    <cellStyle name="40% - Accent5 2 12 6 2" xfId="8754"/>
    <cellStyle name="40% - Accent5 2 12 6 2 2" xfId="28314"/>
    <cellStyle name="40% - Accent5 2 12 6 2 3" xfId="46131"/>
    <cellStyle name="40% - Accent5 2 12 6 3" xfId="14845"/>
    <cellStyle name="40% - Accent5 2 12 6 3 2" xfId="34265"/>
    <cellStyle name="40% - Accent5 2 12 6 4" xfId="23082"/>
    <cellStyle name="40% - Accent5 2 12 6 5" xfId="40916"/>
    <cellStyle name="40% - Accent5 2 12 7" xfId="4942"/>
    <cellStyle name="40% - Accent5 2 12 7 2" xfId="10326"/>
    <cellStyle name="40% - Accent5 2 12 7 2 2" xfId="29884"/>
    <cellStyle name="40% - Accent5 2 12 7 2 3" xfId="47697"/>
    <cellStyle name="40% - Accent5 2 12 7 3" xfId="16448"/>
    <cellStyle name="40% - Accent5 2 12 7 3 2" xfId="35835"/>
    <cellStyle name="40% - Accent5 2 12 7 4" xfId="24652"/>
    <cellStyle name="40% - Accent5 2 12 7 5" xfId="42482"/>
    <cellStyle name="40% - Accent5 2 12 8" xfId="6269"/>
    <cellStyle name="40% - Accent5 2 12 8 2" xfId="11630"/>
    <cellStyle name="40% - Accent5 2 12 8 2 2" xfId="31188"/>
    <cellStyle name="40% - Accent5 2 12 8 2 3" xfId="48973"/>
    <cellStyle name="40% - Accent5 2 12 8 3" xfId="17753"/>
    <cellStyle name="40% - Accent5 2 12 8 3 2" xfId="37111"/>
    <cellStyle name="40% - Accent5 2 12 8 4" xfId="25928"/>
    <cellStyle name="40% - Accent5 2 12 8 5" xfId="43758"/>
    <cellStyle name="40% - Accent5 2 12 9" xfId="6673"/>
    <cellStyle name="40% - Accent5 2 12 9 2" xfId="12034"/>
    <cellStyle name="40% - Accent5 2 12 9 2 2" xfId="31592"/>
    <cellStyle name="40% - Accent5 2 12 9 2 3" xfId="49377"/>
    <cellStyle name="40% - Accent5 2 12 9 3" xfId="18157"/>
    <cellStyle name="40% - Accent5 2 12 9 3 2" xfId="37515"/>
    <cellStyle name="40% - Accent5 2 12 9 4" xfId="26332"/>
    <cellStyle name="40% - Accent5 2 12 9 5" xfId="44162"/>
    <cellStyle name="40% - Accent5 2 13" xfId="2803"/>
    <cellStyle name="40% - Accent5 2 14" xfId="2779"/>
    <cellStyle name="40% - Accent5 2 14 2" xfId="8573"/>
    <cellStyle name="40% - Accent5 2 14 2 2" xfId="28133"/>
    <cellStyle name="40% - Accent5 2 14 2 3" xfId="45950"/>
    <cellStyle name="40% - Accent5 2 14 3" xfId="14654"/>
    <cellStyle name="40% - Accent5 2 14 3 2" xfId="34080"/>
    <cellStyle name="40% - Accent5 2 14 4" xfId="22897"/>
    <cellStyle name="40% - Accent5 2 14 5" xfId="40735"/>
    <cellStyle name="40% - Accent5 2 2" xfId="312"/>
    <cellStyle name="40% - Accent5 2 2 2" xfId="313"/>
    <cellStyle name="40% - Accent5 2 3" xfId="314"/>
    <cellStyle name="40% - Accent5 2 3 2" xfId="315"/>
    <cellStyle name="40% - Accent5 2 4" xfId="316"/>
    <cellStyle name="40% - Accent5 2 4 2" xfId="317"/>
    <cellStyle name="40% - Accent5 2 5" xfId="318"/>
    <cellStyle name="40% - Accent5 2 5 2" xfId="319"/>
    <cellStyle name="40% - Accent5 2 6" xfId="320"/>
    <cellStyle name="40% - Accent5 2 6 2" xfId="321"/>
    <cellStyle name="40% - Accent5 2 7" xfId="322"/>
    <cellStyle name="40% - Accent5 2 7 2" xfId="323"/>
    <cellStyle name="40% - Accent5 2 8" xfId="324"/>
    <cellStyle name="40% - Accent5 2 8 2" xfId="325"/>
    <cellStyle name="40% - Accent5 2 9" xfId="326"/>
    <cellStyle name="40% - Accent5 20" xfId="310"/>
    <cellStyle name="40% - Accent5 3" xfId="327"/>
    <cellStyle name="40% - Accent5 3 2" xfId="328"/>
    <cellStyle name="40% - Accent5 4" xfId="329"/>
    <cellStyle name="40% - Accent5 4 2" xfId="330"/>
    <cellStyle name="40% - Accent5 5" xfId="331"/>
    <cellStyle name="40% - Accent5 5 2" xfId="332"/>
    <cellStyle name="40% - Accent5 6" xfId="333"/>
    <cellStyle name="40% - Accent5 6 2" xfId="334"/>
    <cellStyle name="40% - Accent5 7" xfId="335"/>
    <cellStyle name="40% - Accent5 7 2" xfId="336"/>
    <cellStyle name="40% - Accent5 8" xfId="337"/>
    <cellStyle name="40% - Accent5 8 2" xfId="338"/>
    <cellStyle name="40% - Accent5 9" xfId="977"/>
    <cellStyle name="40% - Accent6 10" xfId="1063"/>
    <cellStyle name="40% - Accent6 10 10" xfId="12288"/>
    <cellStyle name="40% - Accent6 10 10 2" xfId="31846"/>
    <cellStyle name="40% - Accent6 10 10 3" xfId="49631"/>
    <cellStyle name="40% - Accent6 10 11" xfId="12641"/>
    <cellStyle name="40% - Accent6 10 11 2" xfId="32198"/>
    <cellStyle name="40% - Accent6 10 11 3" xfId="49941"/>
    <cellStyle name="40% - Accent6 10 12" xfId="13092"/>
    <cellStyle name="40% - Accent6 10 12 2" xfId="32594"/>
    <cellStyle name="40% - Accent6 10 13" xfId="18409"/>
    <cellStyle name="40% - Accent6 10 13 2" xfId="37767"/>
    <cellStyle name="40% - Accent6 10 14" xfId="21411"/>
    <cellStyle name="40% - Accent6 10 15" xfId="19927"/>
    <cellStyle name="40% - Accent6 10 16" xfId="39251"/>
    <cellStyle name="40% - Accent6 10 2" xfId="1234"/>
    <cellStyle name="40% - Accent6 10 2 10" xfId="7139"/>
    <cellStyle name="40% - Accent6 10 2 10 2" xfId="26699"/>
    <cellStyle name="40% - Accent6 10 2 10 3" xfId="44524"/>
    <cellStyle name="40% - Accent6 10 2 11" xfId="12347"/>
    <cellStyle name="40% - Accent6 10 2 11 2" xfId="31905"/>
    <cellStyle name="40% - Accent6 10 2 11 3" xfId="49689"/>
    <cellStyle name="40% - Accent6 10 2 12" xfId="12702"/>
    <cellStyle name="40% - Accent6 10 2 12 2" xfId="32258"/>
    <cellStyle name="40% - Accent6 10 2 12 3" xfId="49999"/>
    <cellStyle name="40% - Accent6 10 2 13" xfId="13155"/>
    <cellStyle name="40% - Accent6 10 2 13 2" xfId="32654"/>
    <cellStyle name="40% - Accent6 10 2 14" xfId="18467"/>
    <cellStyle name="40% - Accent6 10 2 14 2" xfId="37825"/>
    <cellStyle name="40% - Accent6 10 2 15" xfId="21469"/>
    <cellStyle name="40% - Accent6 10 2 16" xfId="19985"/>
    <cellStyle name="40% - Accent6 10 2 17" xfId="39309"/>
    <cellStyle name="40% - Accent6 10 2 2" xfId="1489"/>
    <cellStyle name="40% - Accent6 10 2 2 10" xfId="12860"/>
    <cellStyle name="40% - Accent6 10 2 2 10 2" xfId="32416"/>
    <cellStyle name="40% - Accent6 10 2 2 10 3" xfId="50155"/>
    <cellStyle name="40% - Accent6 10 2 2 11" xfId="13366"/>
    <cellStyle name="40% - Accent6 10 2 2 11 2" xfId="32799"/>
    <cellStyle name="40% - Accent6 10 2 2 12" xfId="18646"/>
    <cellStyle name="40% - Accent6 10 2 2 12 2" xfId="37970"/>
    <cellStyle name="40% - Accent6 10 2 2 13" xfId="21614"/>
    <cellStyle name="40% - Accent6 10 2 2 14" xfId="20130"/>
    <cellStyle name="40% - Accent6 10 2 2 15" xfId="39454"/>
    <cellStyle name="40% - Accent6 10 2 2 2" xfId="1782"/>
    <cellStyle name="40% - Accent6 10 2 2 2 10" xfId="39745"/>
    <cellStyle name="40% - Accent6 10 2 2 2 2" xfId="2528"/>
    <cellStyle name="40% - Accent6 10 2 2 2 2 2" xfId="4551"/>
    <cellStyle name="40% - Accent6 10 2 2 2 2 2 2" xfId="9938"/>
    <cellStyle name="40% - Accent6 10 2 2 2 2 2 2 2" xfId="29496"/>
    <cellStyle name="40% - Accent6 10 2 2 2 2 2 2 3" xfId="47310"/>
    <cellStyle name="40% - Accent6 10 2 2 2 2 2 3" xfId="16057"/>
    <cellStyle name="40% - Accent6 10 2 2 2 2 2 3 2" xfId="35448"/>
    <cellStyle name="40% - Accent6 10 2 2 2 2 2 4" xfId="24265"/>
    <cellStyle name="40% - Accent6 10 2 2 2 2 2 5" xfId="42095"/>
    <cellStyle name="40% - Accent6 10 2 2 2 2 3" xfId="8323"/>
    <cellStyle name="40% - Accent6 10 2 2 2 2 3 2" xfId="27883"/>
    <cellStyle name="40% - Accent6 10 2 2 2 2 3 3" xfId="45702"/>
    <cellStyle name="40% - Accent6 10 2 2 2 2 4" xfId="14404"/>
    <cellStyle name="40% - Accent6 10 2 2 2 2 4 2" xfId="33832"/>
    <cellStyle name="40% - Accent6 10 2 2 2 2 5" xfId="19679"/>
    <cellStyle name="40% - Accent6 10 2 2 2 2 5 2" xfId="39003"/>
    <cellStyle name="40% - Accent6 10 2 2 2 2 6" xfId="22649"/>
    <cellStyle name="40% - Accent6 10 2 2 2 2 7" xfId="21163"/>
    <cellStyle name="40% - Accent6 10 2 2 2 2 8" xfId="40487"/>
    <cellStyle name="40% - Accent6 10 2 2 2 3" xfId="3821"/>
    <cellStyle name="40% - Accent6 10 2 2 2 3 2" xfId="9208"/>
    <cellStyle name="40% - Accent6 10 2 2 2 3 2 2" xfId="28766"/>
    <cellStyle name="40% - Accent6 10 2 2 2 3 2 3" xfId="46582"/>
    <cellStyle name="40% - Accent6 10 2 2 2 3 3" xfId="15327"/>
    <cellStyle name="40% - Accent6 10 2 2 2 3 3 2" xfId="34720"/>
    <cellStyle name="40% - Accent6 10 2 2 2 3 4" xfId="23537"/>
    <cellStyle name="40% - Accent6 10 2 2 2 3 5" xfId="41367"/>
    <cellStyle name="40% - Accent6 10 2 2 2 4" xfId="5929"/>
    <cellStyle name="40% - Accent6 10 2 2 2 4 2" xfId="11290"/>
    <cellStyle name="40% - Accent6 10 2 2 2 4 2 2" xfId="30848"/>
    <cellStyle name="40% - Accent6 10 2 2 2 4 2 3" xfId="48634"/>
    <cellStyle name="40% - Accent6 10 2 2 2 4 3" xfId="17413"/>
    <cellStyle name="40% - Accent6 10 2 2 2 4 3 2" xfId="36772"/>
    <cellStyle name="40% - Accent6 10 2 2 2 4 4" xfId="25589"/>
    <cellStyle name="40% - Accent6 10 2 2 2 4 5" xfId="43419"/>
    <cellStyle name="40% - Accent6 10 2 2 2 5" xfId="7577"/>
    <cellStyle name="40% - Accent6 10 2 2 2 5 2" xfId="27137"/>
    <cellStyle name="40% - Accent6 10 2 2 2 5 3" xfId="44960"/>
    <cellStyle name="40% - Accent6 10 2 2 2 6" xfId="13658"/>
    <cellStyle name="40% - Accent6 10 2 2 2 6 2" xfId="33090"/>
    <cellStyle name="40% - Accent6 10 2 2 2 7" xfId="18937"/>
    <cellStyle name="40% - Accent6 10 2 2 2 7 2" xfId="38261"/>
    <cellStyle name="40% - Accent6 10 2 2 2 8" xfId="21905"/>
    <cellStyle name="40% - Accent6 10 2 2 2 9" xfId="20421"/>
    <cellStyle name="40% - Accent6 10 2 2 3" xfId="2236"/>
    <cellStyle name="40% - Accent6 10 2 2 3 2" xfId="4272"/>
    <cellStyle name="40% - Accent6 10 2 2 3 2 2" xfId="9659"/>
    <cellStyle name="40% - Accent6 10 2 2 3 2 2 2" xfId="29217"/>
    <cellStyle name="40% - Accent6 10 2 2 3 2 2 3" xfId="47032"/>
    <cellStyle name="40% - Accent6 10 2 2 3 2 3" xfId="15778"/>
    <cellStyle name="40% - Accent6 10 2 2 3 2 3 2" xfId="35170"/>
    <cellStyle name="40% - Accent6 10 2 2 3 2 4" xfId="23987"/>
    <cellStyle name="40% - Accent6 10 2 2 3 2 5" xfId="41817"/>
    <cellStyle name="40% - Accent6 10 2 2 3 3" xfId="8031"/>
    <cellStyle name="40% - Accent6 10 2 2 3 3 2" xfId="27591"/>
    <cellStyle name="40% - Accent6 10 2 2 3 3 3" xfId="45411"/>
    <cellStyle name="40% - Accent6 10 2 2 3 4" xfId="14112"/>
    <cellStyle name="40% - Accent6 10 2 2 3 4 2" xfId="33541"/>
    <cellStyle name="40% - Accent6 10 2 2 3 5" xfId="19388"/>
    <cellStyle name="40% - Accent6 10 2 2 3 5 2" xfId="38712"/>
    <cellStyle name="40% - Accent6 10 2 2 3 6" xfId="22357"/>
    <cellStyle name="40% - Accent6 10 2 2 3 7" xfId="20872"/>
    <cellStyle name="40% - Accent6 10 2 2 3 8" xfId="40196"/>
    <cellStyle name="40% - Accent6 10 2 2 4" xfId="3409"/>
    <cellStyle name="40% - Accent6 10 2 2 4 2" xfId="8901"/>
    <cellStyle name="40% - Accent6 10 2 2 4 2 2" xfId="28461"/>
    <cellStyle name="40% - Accent6 10 2 2 4 2 3" xfId="46278"/>
    <cellStyle name="40% - Accent6 10 2 2 4 3" xfId="15003"/>
    <cellStyle name="40% - Accent6 10 2 2 4 3 2" xfId="34416"/>
    <cellStyle name="40% - Accent6 10 2 2 4 4" xfId="23233"/>
    <cellStyle name="40% - Accent6 10 2 2 4 5" xfId="41063"/>
    <cellStyle name="40% - Accent6 10 2 2 5" xfId="5320"/>
    <cellStyle name="40% - Accent6 10 2 2 5 2" xfId="10686"/>
    <cellStyle name="40% - Accent6 10 2 2 5 2 2" xfId="30244"/>
    <cellStyle name="40% - Accent6 10 2 2 5 2 3" xfId="48043"/>
    <cellStyle name="40% - Accent6 10 2 2 5 3" xfId="16809"/>
    <cellStyle name="40% - Accent6 10 2 2 5 3 2" xfId="36181"/>
    <cellStyle name="40% - Accent6 10 2 2 5 4" xfId="24998"/>
    <cellStyle name="40% - Accent6 10 2 2 5 5" xfId="42828"/>
    <cellStyle name="40% - Accent6 10 2 2 6" xfId="6416"/>
    <cellStyle name="40% - Accent6 10 2 2 6 2" xfId="11777"/>
    <cellStyle name="40% - Accent6 10 2 2 6 2 2" xfId="31335"/>
    <cellStyle name="40% - Accent6 10 2 2 6 2 3" xfId="49120"/>
    <cellStyle name="40% - Accent6 10 2 2 6 3" xfId="17900"/>
    <cellStyle name="40% - Accent6 10 2 2 6 3 2" xfId="37258"/>
    <cellStyle name="40% - Accent6 10 2 2 6 4" xfId="26075"/>
    <cellStyle name="40% - Accent6 10 2 2 6 5" xfId="43905"/>
    <cellStyle name="40% - Accent6 10 2 2 7" xfId="6820"/>
    <cellStyle name="40% - Accent6 10 2 2 7 2" xfId="12181"/>
    <cellStyle name="40% - Accent6 10 2 2 7 2 2" xfId="31739"/>
    <cellStyle name="40% - Accent6 10 2 2 7 2 3" xfId="49524"/>
    <cellStyle name="40% - Accent6 10 2 2 7 3" xfId="18304"/>
    <cellStyle name="40% - Accent6 10 2 2 7 3 2" xfId="37662"/>
    <cellStyle name="40% - Accent6 10 2 2 7 4" xfId="26479"/>
    <cellStyle name="40% - Accent6 10 2 2 7 5" xfId="44309"/>
    <cellStyle name="40% - Accent6 10 2 2 8" xfId="7285"/>
    <cellStyle name="40% - Accent6 10 2 2 8 2" xfId="26845"/>
    <cellStyle name="40% - Accent6 10 2 2 8 3" xfId="44669"/>
    <cellStyle name="40% - Accent6 10 2 2 9" xfId="12504"/>
    <cellStyle name="40% - Accent6 10 2 2 9 2" xfId="32061"/>
    <cellStyle name="40% - Accent6 10 2 2 9 3" xfId="49845"/>
    <cellStyle name="40% - Accent6 10 2 3" xfId="1636"/>
    <cellStyle name="40% - Accent6 10 2 3 10" xfId="39600"/>
    <cellStyle name="40% - Accent6 10 2 3 2" xfId="2382"/>
    <cellStyle name="40% - Accent6 10 2 3 2 2" xfId="4405"/>
    <cellStyle name="40% - Accent6 10 2 3 2 2 2" xfId="9792"/>
    <cellStyle name="40% - Accent6 10 2 3 2 2 2 2" xfId="29350"/>
    <cellStyle name="40% - Accent6 10 2 3 2 2 2 3" xfId="47165"/>
    <cellStyle name="40% - Accent6 10 2 3 2 2 3" xfId="15911"/>
    <cellStyle name="40% - Accent6 10 2 3 2 2 3 2" xfId="35303"/>
    <cellStyle name="40% - Accent6 10 2 3 2 2 4" xfId="24120"/>
    <cellStyle name="40% - Accent6 10 2 3 2 2 5" xfId="41950"/>
    <cellStyle name="40% - Accent6 10 2 3 2 3" xfId="5717"/>
    <cellStyle name="40% - Accent6 10 2 3 2 3 2" xfId="11078"/>
    <cellStyle name="40% - Accent6 10 2 3 2 3 2 2" xfId="30636"/>
    <cellStyle name="40% - Accent6 10 2 3 2 3 2 3" xfId="48422"/>
    <cellStyle name="40% - Accent6 10 2 3 2 3 3" xfId="17201"/>
    <cellStyle name="40% - Accent6 10 2 3 2 3 3 2" xfId="36560"/>
    <cellStyle name="40% - Accent6 10 2 3 2 3 4" xfId="25377"/>
    <cellStyle name="40% - Accent6 10 2 3 2 3 5" xfId="43207"/>
    <cellStyle name="40% - Accent6 10 2 3 2 4" xfId="8177"/>
    <cellStyle name="40% - Accent6 10 2 3 2 4 2" xfId="27737"/>
    <cellStyle name="40% - Accent6 10 2 3 2 4 3" xfId="45557"/>
    <cellStyle name="40% - Accent6 10 2 3 2 5" xfId="14258"/>
    <cellStyle name="40% - Accent6 10 2 3 2 5 2" xfId="33687"/>
    <cellStyle name="40% - Accent6 10 2 3 2 6" xfId="19534"/>
    <cellStyle name="40% - Accent6 10 2 3 2 6 2" xfId="38858"/>
    <cellStyle name="40% - Accent6 10 2 3 2 7" xfId="22503"/>
    <cellStyle name="40% - Accent6 10 2 3 2 8" xfId="21018"/>
    <cellStyle name="40% - Accent6 10 2 3 2 9" xfId="40342"/>
    <cellStyle name="40% - Accent6 10 2 3 3" xfId="3678"/>
    <cellStyle name="40% - Accent6 10 2 3 3 2" xfId="9065"/>
    <cellStyle name="40% - Accent6 10 2 3 3 2 2" xfId="28623"/>
    <cellStyle name="40% - Accent6 10 2 3 3 2 3" xfId="46439"/>
    <cellStyle name="40% - Accent6 10 2 3 3 3" xfId="15184"/>
    <cellStyle name="40% - Accent6 10 2 3 3 3 2" xfId="34577"/>
    <cellStyle name="40% - Accent6 10 2 3 3 4" xfId="23394"/>
    <cellStyle name="40% - Accent6 10 2 3 3 5" xfId="41224"/>
    <cellStyle name="40% - Accent6 10 2 3 4" xfId="5093"/>
    <cellStyle name="40% - Accent6 10 2 3 4 2" xfId="10460"/>
    <cellStyle name="40% - Accent6 10 2 3 4 2 2" xfId="30018"/>
    <cellStyle name="40% - Accent6 10 2 3 4 2 3" xfId="47831"/>
    <cellStyle name="40% - Accent6 10 2 3 4 3" xfId="16583"/>
    <cellStyle name="40% - Accent6 10 2 3 4 3 2" xfId="35969"/>
    <cellStyle name="40% - Accent6 10 2 3 4 4" xfId="24786"/>
    <cellStyle name="40% - Accent6 10 2 3 4 5" xfId="42616"/>
    <cellStyle name="40% - Accent6 10 2 3 5" xfId="7431"/>
    <cellStyle name="40% - Accent6 10 2 3 5 2" xfId="26991"/>
    <cellStyle name="40% - Accent6 10 2 3 5 3" xfId="44815"/>
    <cellStyle name="40% - Accent6 10 2 3 6" xfId="13512"/>
    <cellStyle name="40% - Accent6 10 2 3 6 2" xfId="32945"/>
    <cellStyle name="40% - Accent6 10 2 3 7" xfId="18792"/>
    <cellStyle name="40% - Accent6 10 2 3 7 2" xfId="38116"/>
    <cellStyle name="40% - Accent6 10 2 3 8" xfId="21760"/>
    <cellStyle name="40% - Accent6 10 2 3 9" xfId="20276"/>
    <cellStyle name="40% - Accent6 10 2 4" xfId="1944"/>
    <cellStyle name="40% - Accent6 10 2 4 10" xfId="39906"/>
    <cellStyle name="40% - Accent6 10 2 4 2" xfId="2689"/>
    <cellStyle name="40% - Accent6 10 2 4 2 2" xfId="4711"/>
    <cellStyle name="40% - Accent6 10 2 4 2 2 2" xfId="10098"/>
    <cellStyle name="40% - Accent6 10 2 4 2 2 2 2" xfId="29656"/>
    <cellStyle name="40% - Accent6 10 2 4 2 2 2 3" xfId="47470"/>
    <cellStyle name="40% - Accent6 10 2 4 2 2 3" xfId="16217"/>
    <cellStyle name="40% - Accent6 10 2 4 2 2 3 2" xfId="35608"/>
    <cellStyle name="40% - Accent6 10 2 4 2 2 4" xfId="24425"/>
    <cellStyle name="40% - Accent6 10 2 4 2 2 5" xfId="42255"/>
    <cellStyle name="40% - Accent6 10 2 4 2 3" xfId="8484"/>
    <cellStyle name="40% - Accent6 10 2 4 2 3 2" xfId="28044"/>
    <cellStyle name="40% - Accent6 10 2 4 2 3 3" xfId="45863"/>
    <cellStyle name="40% - Accent6 10 2 4 2 4" xfId="14565"/>
    <cellStyle name="40% - Accent6 10 2 4 2 4 2" xfId="33993"/>
    <cellStyle name="40% - Accent6 10 2 4 2 5" xfId="19840"/>
    <cellStyle name="40% - Accent6 10 2 4 2 5 2" xfId="39164"/>
    <cellStyle name="40% - Accent6 10 2 4 2 6" xfId="22810"/>
    <cellStyle name="40% - Accent6 10 2 4 2 7" xfId="21324"/>
    <cellStyle name="40% - Accent6 10 2 4 2 8" xfId="40648"/>
    <cellStyle name="40% - Accent6 10 2 4 3" xfId="3981"/>
    <cellStyle name="40% - Accent6 10 2 4 3 2" xfId="9368"/>
    <cellStyle name="40% - Accent6 10 2 4 3 2 2" xfId="28926"/>
    <cellStyle name="40% - Accent6 10 2 4 3 2 3" xfId="46742"/>
    <cellStyle name="40% - Accent6 10 2 4 3 3" xfId="15487"/>
    <cellStyle name="40% - Accent6 10 2 4 3 3 2" xfId="34880"/>
    <cellStyle name="40% - Accent6 10 2 4 3 4" xfId="23697"/>
    <cellStyle name="40% - Accent6 10 2 4 3 5" xfId="41527"/>
    <cellStyle name="40% - Accent6 10 2 4 4" xfId="5527"/>
    <cellStyle name="40% - Accent6 10 2 4 4 2" xfId="10888"/>
    <cellStyle name="40% - Accent6 10 2 4 4 2 2" xfId="30446"/>
    <cellStyle name="40% - Accent6 10 2 4 4 2 3" xfId="48232"/>
    <cellStyle name="40% - Accent6 10 2 4 4 3" xfId="17011"/>
    <cellStyle name="40% - Accent6 10 2 4 4 3 2" xfId="36370"/>
    <cellStyle name="40% - Accent6 10 2 4 4 4" xfId="25187"/>
    <cellStyle name="40% - Accent6 10 2 4 4 5" xfId="43017"/>
    <cellStyle name="40% - Accent6 10 2 4 5" xfId="7739"/>
    <cellStyle name="40% - Accent6 10 2 4 5 2" xfId="27299"/>
    <cellStyle name="40% - Accent6 10 2 4 5 3" xfId="45121"/>
    <cellStyle name="40% - Accent6 10 2 4 6" xfId="13820"/>
    <cellStyle name="40% - Accent6 10 2 4 6 2" xfId="33251"/>
    <cellStyle name="40% - Accent6 10 2 4 7" xfId="19098"/>
    <cellStyle name="40% - Accent6 10 2 4 7 2" xfId="38422"/>
    <cellStyle name="40% - Accent6 10 2 4 8" xfId="22066"/>
    <cellStyle name="40% - Accent6 10 2 4 9" xfId="20582"/>
    <cellStyle name="40% - Accent6 10 2 5" xfId="2090"/>
    <cellStyle name="40% - Accent6 10 2 5 2" xfId="4126"/>
    <cellStyle name="40% - Accent6 10 2 5 2 2" xfId="9513"/>
    <cellStyle name="40% - Accent6 10 2 5 2 2 2" xfId="29071"/>
    <cellStyle name="40% - Accent6 10 2 5 2 2 3" xfId="46887"/>
    <cellStyle name="40% - Accent6 10 2 5 2 3" xfId="15632"/>
    <cellStyle name="40% - Accent6 10 2 5 2 3 2" xfId="35025"/>
    <cellStyle name="40% - Accent6 10 2 5 2 4" xfId="23842"/>
    <cellStyle name="40% - Accent6 10 2 5 2 5" xfId="41672"/>
    <cellStyle name="40% - Accent6 10 2 5 3" xfId="7885"/>
    <cellStyle name="40% - Accent6 10 2 5 3 2" xfId="27445"/>
    <cellStyle name="40% - Accent6 10 2 5 3 3" xfId="45266"/>
    <cellStyle name="40% - Accent6 10 2 5 4" xfId="13966"/>
    <cellStyle name="40% - Accent6 10 2 5 4 2" xfId="33396"/>
    <cellStyle name="40% - Accent6 10 2 5 5" xfId="19243"/>
    <cellStyle name="40% - Accent6 10 2 5 5 2" xfId="38567"/>
    <cellStyle name="40% - Accent6 10 2 5 6" xfId="22211"/>
    <cellStyle name="40% - Accent6 10 2 5 7" xfId="20727"/>
    <cellStyle name="40% - Accent6 10 2 5 8" xfId="40051"/>
    <cellStyle name="40% - Accent6 10 2 6" xfId="3118"/>
    <cellStyle name="40% - Accent6 10 2 6 2" xfId="8698"/>
    <cellStyle name="40% - Accent6 10 2 6 2 2" xfId="28258"/>
    <cellStyle name="40% - Accent6 10 2 6 2 3" xfId="46075"/>
    <cellStyle name="40% - Accent6 10 2 6 3" xfId="14789"/>
    <cellStyle name="40% - Accent6 10 2 6 3 2" xfId="34209"/>
    <cellStyle name="40% - Accent6 10 2 6 4" xfId="23026"/>
    <cellStyle name="40% - Accent6 10 2 6 5" xfId="40860"/>
    <cellStyle name="40% - Accent6 10 2 7" xfId="4886"/>
    <cellStyle name="40% - Accent6 10 2 7 2" xfId="10270"/>
    <cellStyle name="40% - Accent6 10 2 7 2 2" xfId="29828"/>
    <cellStyle name="40% - Accent6 10 2 7 2 3" xfId="47641"/>
    <cellStyle name="40% - Accent6 10 2 7 3" xfId="16392"/>
    <cellStyle name="40% - Accent6 10 2 7 3 2" xfId="35779"/>
    <cellStyle name="40% - Accent6 10 2 7 4" xfId="24596"/>
    <cellStyle name="40% - Accent6 10 2 7 5" xfId="42426"/>
    <cellStyle name="40% - Accent6 10 2 8" xfId="6213"/>
    <cellStyle name="40% - Accent6 10 2 8 2" xfId="11574"/>
    <cellStyle name="40% - Accent6 10 2 8 2 2" xfId="31132"/>
    <cellStyle name="40% - Accent6 10 2 8 2 3" xfId="48917"/>
    <cellStyle name="40% - Accent6 10 2 8 3" xfId="17697"/>
    <cellStyle name="40% - Accent6 10 2 8 3 2" xfId="37055"/>
    <cellStyle name="40% - Accent6 10 2 8 4" xfId="25872"/>
    <cellStyle name="40% - Accent6 10 2 8 5" xfId="43702"/>
    <cellStyle name="40% - Accent6 10 2 9" xfId="6617"/>
    <cellStyle name="40% - Accent6 10 2 9 2" xfId="11978"/>
    <cellStyle name="40% - Accent6 10 2 9 2 2" xfId="31536"/>
    <cellStyle name="40% - Accent6 10 2 9 2 3" xfId="49321"/>
    <cellStyle name="40% - Accent6 10 2 9 3" xfId="18101"/>
    <cellStyle name="40% - Accent6 10 2 9 3 2" xfId="37459"/>
    <cellStyle name="40% - Accent6 10 2 9 4" xfId="26276"/>
    <cellStyle name="40% - Accent6 10 2 9 5" xfId="44106"/>
    <cellStyle name="40% - Accent6 10 3" xfId="1425"/>
    <cellStyle name="40% - Accent6 10 3 10" xfId="13304"/>
    <cellStyle name="40% - Accent6 10 3 10 2" xfId="32741"/>
    <cellStyle name="40% - Accent6 10 3 11" xfId="18586"/>
    <cellStyle name="40% - Accent6 10 3 11 2" xfId="37912"/>
    <cellStyle name="40% - Accent6 10 3 12" xfId="21556"/>
    <cellStyle name="40% - Accent6 10 3 13" xfId="20072"/>
    <cellStyle name="40% - Accent6 10 3 14" xfId="39396"/>
    <cellStyle name="40% - Accent6 10 3 2" xfId="1723"/>
    <cellStyle name="40% - Accent6 10 3 2 10" xfId="39687"/>
    <cellStyle name="40% - Accent6 10 3 2 2" xfId="2469"/>
    <cellStyle name="40% - Accent6 10 3 2 2 2" xfId="4492"/>
    <cellStyle name="40% - Accent6 10 3 2 2 2 2" xfId="9879"/>
    <cellStyle name="40% - Accent6 10 3 2 2 2 2 2" xfId="29437"/>
    <cellStyle name="40% - Accent6 10 3 2 2 2 2 3" xfId="47252"/>
    <cellStyle name="40% - Accent6 10 3 2 2 2 3" xfId="15998"/>
    <cellStyle name="40% - Accent6 10 3 2 2 2 3 2" xfId="35390"/>
    <cellStyle name="40% - Accent6 10 3 2 2 2 4" xfId="24207"/>
    <cellStyle name="40% - Accent6 10 3 2 2 2 5" xfId="42037"/>
    <cellStyle name="40% - Accent6 10 3 2 2 3" xfId="8264"/>
    <cellStyle name="40% - Accent6 10 3 2 2 3 2" xfId="27824"/>
    <cellStyle name="40% - Accent6 10 3 2 2 3 3" xfId="45644"/>
    <cellStyle name="40% - Accent6 10 3 2 2 4" xfId="14345"/>
    <cellStyle name="40% - Accent6 10 3 2 2 4 2" xfId="33774"/>
    <cellStyle name="40% - Accent6 10 3 2 2 5" xfId="19621"/>
    <cellStyle name="40% - Accent6 10 3 2 2 5 2" xfId="38945"/>
    <cellStyle name="40% - Accent6 10 3 2 2 6" xfId="22590"/>
    <cellStyle name="40% - Accent6 10 3 2 2 7" xfId="21105"/>
    <cellStyle name="40% - Accent6 10 3 2 2 8" xfId="40429"/>
    <cellStyle name="40% - Accent6 10 3 2 3" xfId="3763"/>
    <cellStyle name="40% - Accent6 10 3 2 3 2" xfId="9150"/>
    <cellStyle name="40% - Accent6 10 3 2 3 2 2" xfId="28708"/>
    <cellStyle name="40% - Accent6 10 3 2 3 2 3" xfId="46524"/>
    <cellStyle name="40% - Accent6 10 3 2 3 3" xfId="15269"/>
    <cellStyle name="40% - Accent6 10 3 2 3 3 2" xfId="34662"/>
    <cellStyle name="40% - Accent6 10 3 2 3 4" xfId="23479"/>
    <cellStyle name="40% - Accent6 10 3 2 3 5" xfId="41309"/>
    <cellStyle name="40% - Accent6 10 3 2 4" xfId="5871"/>
    <cellStyle name="40% - Accent6 10 3 2 4 2" xfId="11232"/>
    <cellStyle name="40% - Accent6 10 3 2 4 2 2" xfId="30790"/>
    <cellStyle name="40% - Accent6 10 3 2 4 2 3" xfId="48576"/>
    <cellStyle name="40% - Accent6 10 3 2 4 3" xfId="17355"/>
    <cellStyle name="40% - Accent6 10 3 2 4 3 2" xfId="36714"/>
    <cellStyle name="40% - Accent6 10 3 2 4 4" xfId="25531"/>
    <cellStyle name="40% - Accent6 10 3 2 4 5" xfId="43361"/>
    <cellStyle name="40% - Accent6 10 3 2 5" xfId="7518"/>
    <cellStyle name="40% - Accent6 10 3 2 5 2" xfId="27078"/>
    <cellStyle name="40% - Accent6 10 3 2 5 3" xfId="44902"/>
    <cellStyle name="40% - Accent6 10 3 2 6" xfId="13599"/>
    <cellStyle name="40% - Accent6 10 3 2 6 2" xfId="33032"/>
    <cellStyle name="40% - Accent6 10 3 2 7" xfId="18879"/>
    <cellStyle name="40% - Accent6 10 3 2 7 2" xfId="38203"/>
    <cellStyle name="40% - Accent6 10 3 2 8" xfId="21847"/>
    <cellStyle name="40% - Accent6 10 3 2 9" xfId="20363"/>
    <cellStyle name="40% - Accent6 10 3 3" xfId="2177"/>
    <cellStyle name="40% - Accent6 10 3 3 2" xfId="4213"/>
    <cellStyle name="40% - Accent6 10 3 3 2 2" xfId="9600"/>
    <cellStyle name="40% - Accent6 10 3 3 2 2 2" xfId="29158"/>
    <cellStyle name="40% - Accent6 10 3 3 2 2 3" xfId="46974"/>
    <cellStyle name="40% - Accent6 10 3 3 2 3" xfId="15719"/>
    <cellStyle name="40% - Accent6 10 3 3 2 3 2" xfId="35112"/>
    <cellStyle name="40% - Accent6 10 3 3 2 4" xfId="23929"/>
    <cellStyle name="40% - Accent6 10 3 3 2 5" xfId="41759"/>
    <cellStyle name="40% - Accent6 10 3 3 3" xfId="7972"/>
    <cellStyle name="40% - Accent6 10 3 3 3 2" xfId="27532"/>
    <cellStyle name="40% - Accent6 10 3 3 3 3" xfId="45353"/>
    <cellStyle name="40% - Accent6 10 3 3 4" xfId="14053"/>
    <cellStyle name="40% - Accent6 10 3 3 4 2" xfId="33483"/>
    <cellStyle name="40% - Accent6 10 3 3 5" xfId="19330"/>
    <cellStyle name="40% - Accent6 10 3 3 5 2" xfId="38654"/>
    <cellStyle name="40% - Accent6 10 3 3 6" xfId="22298"/>
    <cellStyle name="40% - Accent6 10 3 3 7" xfId="20814"/>
    <cellStyle name="40% - Accent6 10 3 3 8" xfId="40138"/>
    <cellStyle name="40% - Accent6 10 3 4" xfId="3609"/>
    <cellStyle name="40% - Accent6 10 3 4 2" xfId="8996"/>
    <cellStyle name="40% - Accent6 10 3 4 2 2" xfId="28554"/>
    <cellStyle name="40% - Accent6 10 3 4 2 3" xfId="46370"/>
    <cellStyle name="40% - Accent6 10 3 4 3" xfId="15115"/>
    <cellStyle name="40% - Accent6 10 3 4 3 2" xfId="34508"/>
    <cellStyle name="40% - Accent6 10 3 4 4" xfId="23325"/>
    <cellStyle name="40% - Accent6 10 3 4 5" xfId="41155"/>
    <cellStyle name="40% - Accent6 10 3 5" xfId="3204"/>
    <cellStyle name="40% - Accent6 10 3 6" xfId="5262"/>
    <cellStyle name="40% - Accent6 10 3 6 2" xfId="10628"/>
    <cellStyle name="40% - Accent6 10 3 6 2 2" xfId="30186"/>
    <cellStyle name="40% - Accent6 10 3 6 2 3" xfId="47985"/>
    <cellStyle name="40% - Accent6 10 3 6 3" xfId="16751"/>
    <cellStyle name="40% - Accent6 10 3 6 3 2" xfId="36123"/>
    <cellStyle name="40% - Accent6 10 3 6 4" xfId="24940"/>
    <cellStyle name="40% - Accent6 10 3 6 5" xfId="42770"/>
    <cellStyle name="40% - Accent6 10 3 7" xfId="7226"/>
    <cellStyle name="40% - Accent6 10 3 7 2" xfId="26786"/>
    <cellStyle name="40% - Accent6 10 3 7 3" xfId="44611"/>
    <cellStyle name="40% - Accent6 10 3 8" xfId="12446"/>
    <cellStyle name="40% - Accent6 10 3 8 2" xfId="32003"/>
    <cellStyle name="40% - Accent6 10 3 8 3" xfId="49787"/>
    <cellStyle name="40% - Accent6 10 3 9" xfId="12802"/>
    <cellStyle name="40% - Accent6 10 3 9 2" xfId="32358"/>
    <cellStyle name="40% - Accent6 10 3 9 3" xfId="50097"/>
    <cellStyle name="40% - Accent6 10 4" xfId="1578"/>
    <cellStyle name="40% - Accent6 10 4 10" xfId="21702"/>
    <cellStyle name="40% - Accent6 10 4 11" xfId="20218"/>
    <cellStyle name="40% - Accent6 10 4 12" xfId="39542"/>
    <cellStyle name="40% - Accent6 10 4 2" xfId="2324"/>
    <cellStyle name="40% - Accent6 10 4 2 10" xfId="20960"/>
    <cellStyle name="40% - Accent6 10 4 2 11" xfId="40284"/>
    <cellStyle name="40% - Accent6 10 4 2 2" xfId="3351"/>
    <cellStyle name="40% - Accent6 10 4 2 2 2" xfId="8843"/>
    <cellStyle name="40% - Accent6 10 4 2 2 2 2" xfId="28403"/>
    <cellStyle name="40% - Accent6 10 4 2 2 2 3" xfId="46220"/>
    <cellStyle name="40% - Accent6 10 4 2 2 3" xfId="14945"/>
    <cellStyle name="40% - Accent6 10 4 2 2 3 2" xfId="34358"/>
    <cellStyle name="40% - Accent6 10 4 2 2 4" xfId="23175"/>
    <cellStyle name="40% - Accent6 10 4 2 2 5" xfId="41005"/>
    <cellStyle name="40% - Accent6 10 4 2 3" xfId="5659"/>
    <cellStyle name="40% - Accent6 10 4 2 3 2" xfId="11020"/>
    <cellStyle name="40% - Accent6 10 4 2 3 2 2" xfId="30578"/>
    <cellStyle name="40% - Accent6 10 4 2 3 2 3" xfId="48364"/>
    <cellStyle name="40% - Accent6 10 4 2 3 3" xfId="17143"/>
    <cellStyle name="40% - Accent6 10 4 2 3 3 2" xfId="36502"/>
    <cellStyle name="40% - Accent6 10 4 2 3 4" xfId="25319"/>
    <cellStyle name="40% - Accent6 10 4 2 3 5" xfId="43149"/>
    <cellStyle name="40% - Accent6 10 4 2 4" xfId="6358"/>
    <cellStyle name="40% - Accent6 10 4 2 4 2" xfId="11719"/>
    <cellStyle name="40% - Accent6 10 4 2 4 2 2" xfId="31277"/>
    <cellStyle name="40% - Accent6 10 4 2 4 2 3" xfId="49062"/>
    <cellStyle name="40% - Accent6 10 4 2 4 3" xfId="17842"/>
    <cellStyle name="40% - Accent6 10 4 2 4 3 2" xfId="37200"/>
    <cellStyle name="40% - Accent6 10 4 2 4 4" xfId="26017"/>
    <cellStyle name="40% - Accent6 10 4 2 4 5" xfId="43847"/>
    <cellStyle name="40% - Accent6 10 4 2 5" xfId="6762"/>
    <cellStyle name="40% - Accent6 10 4 2 5 2" xfId="12123"/>
    <cellStyle name="40% - Accent6 10 4 2 5 2 2" xfId="31681"/>
    <cellStyle name="40% - Accent6 10 4 2 5 2 3" xfId="49466"/>
    <cellStyle name="40% - Accent6 10 4 2 5 3" xfId="18246"/>
    <cellStyle name="40% - Accent6 10 4 2 5 3 2" xfId="37604"/>
    <cellStyle name="40% - Accent6 10 4 2 5 4" xfId="26421"/>
    <cellStyle name="40% - Accent6 10 4 2 5 5" xfId="44251"/>
    <cellStyle name="40% - Accent6 10 4 2 6" xfId="8119"/>
    <cellStyle name="40% - Accent6 10 4 2 6 2" xfId="27679"/>
    <cellStyle name="40% - Accent6 10 4 2 6 3" xfId="45499"/>
    <cellStyle name="40% - Accent6 10 4 2 7" xfId="14200"/>
    <cellStyle name="40% - Accent6 10 4 2 7 2" xfId="33629"/>
    <cellStyle name="40% - Accent6 10 4 2 8" xfId="19476"/>
    <cellStyle name="40% - Accent6 10 4 2 8 2" xfId="38800"/>
    <cellStyle name="40% - Accent6 10 4 2 9" xfId="22445"/>
    <cellStyle name="40% - Accent6 10 4 3" xfId="3017"/>
    <cellStyle name="40% - Accent6 10 4 3 2" xfId="8640"/>
    <cellStyle name="40% - Accent6 10 4 3 2 2" xfId="28200"/>
    <cellStyle name="40% - Accent6 10 4 3 2 3" xfId="46017"/>
    <cellStyle name="40% - Accent6 10 4 3 3" xfId="14731"/>
    <cellStyle name="40% - Accent6 10 4 3 3 2" xfId="34151"/>
    <cellStyle name="40% - Accent6 10 4 3 4" xfId="22968"/>
    <cellStyle name="40% - Accent6 10 4 3 5" xfId="40802"/>
    <cellStyle name="40% - Accent6 10 4 4" xfId="5035"/>
    <cellStyle name="40% - Accent6 10 4 4 2" xfId="10402"/>
    <cellStyle name="40% - Accent6 10 4 4 2 2" xfId="29960"/>
    <cellStyle name="40% - Accent6 10 4 4 2 3" xfId="47773"/>
    <cellStyle name="40% - Accent6 10 4 4 3" xfId="16525"/>
    <cellStyle name="40% - Accent6 10 4 4 3 2" xfId="35911"/>
    <cellStyle name="40% - Accent6 10 4 4 4" xfId="24728"/>
    <cellStyle name="40% - Accent6 10 4 4 5" xfId="42558"/>
    <cellStyle name="40% - Accent6 10 4 5" xfId="6155"/>
    <cellStyle name="40% - Accent6 10 4 5 2" xfId="11516"/>
    <cellStyle name="40% - Accent6 10 4 5 2 2" xfId="31074"/>
    <cellStyle name="40% - Accent6 10 4 5 2 3" xfId="48859"/>
    <cellStyle name="40% - Accent6 10 4 5 3" xfId="17639"/>
    <cellStyle name="40% - Accent6 10 4 5 3 2" xfId="36997"/>
    <cellStyle name="40% - Accent6 10 4 5 4" xfId="25814"/>
    <cellStyle name="40% - Accent6 10 4 5 5" xfId="43644"/>
    <cellStyle name="40% - Accent6 10 4 6" xfId="6559"/>
    <cellStyle name="40% - Accent6 10 4 6 2" xfId="11920"/>
    <cellStyle name="40% - Accent6 10 4 6 2 2" xfId="31478"/>
    <cellStyle name="40% - Accent6 10 4 6 2 3" xfId="49263"/>
    <cellStyle name="40% - Accent6 10 4 6 3" xfId="18043"/>
    <cellStyle name="40% - Accent6 10 4 6 3 2" xfId="37401"/>
    <cellStyle name="40% - Accent6 10 4 6 4" xfId="26218"/>
    <cellStyle name="40% - Accent6 10 4 6 5" xfId="44048"/>
    <cellStyle name="40% - Accent6 10 4 7" xfId="7373"/>
    <cellStyle name="40% - Accent6 10 4 7 2" xfId="26933"/>
    <cellStyle name="40% - Accent6 10 4 7 3" xfId="44757"/>
    <cellStyle name="40% - Accent6 10 4 8" xfId="13454"/>
    <cellStyle name="40% - Accent6 10 4 8 2" xfId="32887"/>
    <cellStyle name="40% - Accent6 10 4 9" xfId="18734"/>
    <cellStyle name="40% - Accent6 10 4 9 2" xfId="38058"/>
    <cellStyle name="40% - Accent6 10 5" xfId="1885"/>
    <cellStyle name="40% - Accent6 10 5 10" xfId="39848"/>
    <cellStyle name="40% - Accent6 10 5 2" xfId="2631"/>
    <cellStyle name="40% - Accent6 10 5 2 2" xfId="4653"/>
    <cellStyle name="40% - Accent6 10 5 2 2 2" xfId="10040"/>
    <cellStyle name="40% - Accent6 10 5 2 2 2 2" xfId="29598"/>
    <cellStyle name="40% - Accent6 10 5 2 2 2 3" xfId="47412"/>
    <cellStyle name="40% - Accent6 10 5 2 2 3" xfId="16159"/>
    <cellStyle name="40% - Accent6 10 5 2 2 3 2" xfId="35550"/>
    <cellStyle name="40% - Accent6 10 5 2 2 4" xfId="24367"/>
    <cellStyle name="40% - Accent6 10 5 2 2 5" xfId="42197"/>
    <cellStyle name="40% - Accent6 10 5 2 3" xfId="8426"/>
    <cellStyle name="40% - Accent6 10 5 2 3 2" xfId="27986"/>
    <cellStyle name="40% - Accent6 10 5 2 3 3" xfId="45805"/>
    <cellStyle name="40% - Accent6 10 5 2 4" xfId="14507"/>
    <cellStyle name="40% - Accent6 10 5 2 4 2" xfId="33935"/>
    <cellStyle name="40% - Accent6 10 5 2 5" xfId="19782"/>
    <cellStyle name="40% - Accent6 10 5 2 5 2" xfId="39106"/>
    <cellStyle name="40% - Accent6 10 5 2 6" xfId="22752"/>
    <cellStyle name="40% - Accent6 10 5 2 7" xfId="21266"/>
    <cellStyle name="40% - Accent6 10 5 2 8" xfId="40590"/>
    <cellStyle name="40% - Accent6 10 5 3" xfId="3923"/>
    <cellStyle name="40% - Accent6 10 5 3 2" xfId="9310"/>
    <cellStyle name="40% - Accent6 10 5 3 2 2" xfId="28868"/>
    <cellStyle name="40% - Accent6 10 5 3 2 3" xfId="46684"/>
    <cellStyle name="40% - Accent6 10 5 3 3" xfId="15429"/>
    <cellStyle name="40% - Accent6 10 5 3 3 2" xfId="34822"/>
    <cellStyle name="40% - Accent6 10 5 3 4" xfId="23639"/>
    <cellStyle name="40% - Accent6 10 5 3 5" xfId="41469"/>
    <cellStyle name="40% - Accent6 10 5 4" xfId="5469"/>
    <cellStyle name="40% - Accent6 10 5 4 2" xfId="10830"/>
    <cellStyle name="40% - Accent6 10 5 4 2 2" xfId="30388"/>
    <cellStyle name="40% - Accent6 10 5 4 2 3" xfId="48174"/>
    <cellStyle name="40% - Accent6 10 5 4 3" xfId="16953"/>
    <cellStyle name="40% - Accent6 10 5 4 3 2" xfId="36312"/>
    <cellStyle name="40% - Accent6 10 5 4 4" xfId="25129"/>
    <cellStyle name="40% - Accent6 10 5 4 5" xfId="42959"/>
    <cellStyle name="40% - Accent6 10 5 5" xfId="7680"/>
    <cellStyle name="40% - Accent6 10 5 5 2" xfId="27240"/>
    <cellStyle name="40% - Accent6 10 5 5 3" xfId="45063"/>
    <cellStyle name="40% - Accent6 10 5 6" xfId="13761"/>
    <cellStyle name="40% - Accent6 10 5 6 2" xfId="33193"/>
    <cellStyle name="40% - Accent6 10 5 7" xfId="19040"/>
    <cellStyle name="40% - Accent6 10 5 7 2" xfId="38364"/>
    <cellStyle name="40% - Accent6 10 5 8" xfId="22008"/>
    <cellStyle name="40% - Accent6 10 5 9" xfId="20524"/>
    <cellStyle name="40% - Accent6 10 6" xfId="2032"/>
    <cellStyle name="40% - Accent6 10 6 2" xfId="4068"/>
    <cellStyle name="40% - Accent6 10 6 2 2" xfId="9455"/>
    <cellStyle name="40% - Accent6 10 6 2 2 2" xfId="29013"/>
    <cellStyle name="40% - Accent6 10 6 2 2 3" xfId="46829"/>
    <cellStyle name="40% - Accent6 10 6 2 3" xfId="15574"/>
    <cellStyle name="40% - Accent6 10 6 2 3 2" xfId="34967"/>
    <cellStyle name="40% - Accent6 10 6 2 4" xfId="23784"/>
    <cellStyle name="40% - Accent6 10 6 2 5" xfId="41614"/>
    <cellStyle name="40% - Accent6 10 6 3" xfId="7827"/>
    <cellStyle name="40% - Accent6 10 6 3 2" xfId="27387"/>
    <cellStyle name="40% - Accent6 10 6 3 3" xfId="45208"/>
    <cellStyle name="40% - Accent6 10 6 4" xfId="13908"/>
    <cellStyle name="40% - Accent6 10 6 4 2" xfId="33338"/>
    <cellStyle name="40% - Accent6 10 6 5" xfId="19185"/>
    <cellStyle name="40% - Accent6 10 6 5 2" xfId="38509"/>
    <cellStyle name="40% - Accent6 10 6 6" xfId="22153"/>
    <cellStyle name="40% - Accent6 10 6 7" xfId="20669"/>
    <cellStyle name="40% - Accent6 10 6 8" xfId="39993"/>
    <cellStyle name="40% - Accent6 10 7" xfId="2863"/>
    <cellStyle name="40% - Accent6 10 8" xfId="4826"/>
    <cellStyle name="40% - Accent6 10 8 2" xfId="10210"/>
    <cellStyle name="40% - Accent6 10 8 2 2" xfId="29768"/>
    <cellStyle name="40% - Accent6 10 8 2 3" xfId="47582"/>
    <cellStyle name="40% - Accent6 10 8 3" xfId="16332"/>
    <cellStyle name="40% - Accent6 10 8 3 2" xfId="35720"/>
    <cellStyle name="40% - Accent6 10 8 4" xfId="24537"/>
    <cellStyle name="40% - Accent6 10 8 5" xfId="42367"/>
    <cellStyle name="40% - Accent6 10 9" xfId="7080"/>
    <cellStyle name="40% - Accent6 10 9 2" xfId="26641"/>
    <cellStyle name="40% - Accent6 10 9 3" xfId="44466"/>
    <cellStyle name="40% - Accent6 11" xfId="1148"/>
    <cellStyle name="40% - Accent6 11 10" xfId="6577"/>
    <cellStyle name="40% - Accent6 11 10 2" xfId="11938"/>
    <cellStyle name="40% - Accent6 11 10 2 2" xfId="31496"/>
    <cellStyle name="40% - Accent6 11 10 2 3" xfId="49281"/>
    <cellStyle name="40% - Accent6 11 10 3" xfId="18061"/>
    <cellStyle name="40% - Accent6 11 10 3 2" xfId="37419"/>
    <cellStyle name="40% - Accent6 11 10 4" xfId="26236"/>
    <cellStyle name="40% - Accent6 11 10 5" xfId="44066"/>
    <cellStyle name="40% - Accent6 11 11" xfId="7099"/>
    <cellStyle name="40% - Accent6 11 11 2" xfId="26659"/>
    <cellStyle name="40% - Accent6 11 11 3" xfId="44484"/>
    <cellStyle name="40% - Accent6 11 12" xfId="12306"/>
    <cellStyle name="40% - Accent6 11 12 2" xfId="31864"/>
    <cellStyle name="40% - Accent6 11 12 3" xfId="49649"/>
    <cellStyle name="40% - Accent6 11 13" xfId="12659"/>
    <cellStyle name="40% - Accent6 11 13 2" xfId="32216"/>
    <cellStyle name="40% - Accent6 11 13 3" xfId="49959"/>
    <cellStyle name="40% - Accent6 11 14" xfId="13110"/>
    <cellStyle name="40% - Accent6 11 14 2" xfId="32612"/>
    <cellStyle name="40% - Accent6 11 15" xfId="18427"/>
    <cellStyle name="40% - Accent6 11 15 2" xfId="37785"/>
    <cellStyle name="40% - Accent6 11 16" xfId="21429"/>
    <cellStyle name="40% - Accent6 11 17" xfId="19945"/>
    <cellStyle name="40% - Accent6 11 18" xfId="39269"/>
    <cellStyle name="40% - Accent6 11 2" xfId="1252"/>
    <cellStyle name="40% - Accent6 11 2 10" xfId="7157"/>
    <cellStyle name="40% - Accent6 11 2 10 2" xfId="26717"/>
    <cellStyle name="40% - Accent6 11 2 10 3" xfId="44542"/>
    <cellStyle name="40% - Accent6 11 2 11" xfId="12365"/>
    <cellStyle name="40% - Accent6 11 2 11 2" xfId="31923"/>
    <cellStyle name="40% - Accent6 11 2 11 3" xfId="49707"/>
    <cellStyle name="40% - Accent6 11 2 12" xfId="12720"/>
    <cellStyle name="40% - Accent6 11 2 12 2" xfId="32276"/>
    <cellStyle name="40% - Accent6 11 2 12 3" xfId="50017"/>
    <cellStyle name="40% - Accent6 11 2 13" xfId="13173"/>
    <cellStyle name="40% - Accent6 11 2 13 2" xfId="32672"/>
    <cellStyle name="40% - Accent6 11 2 14" xfId="18485"/>
    <cellStyle name="40% - Accent6 11 2 14 2" xfId="37843"/>
    <cellStyle name="40% - Accent6 11 2 15" xfId="21487"/>
    <cellStyle name="40% - Accent6 11 2 16" xfId="20003"/>
    <cellStyle name="40% - Accent6 11 2 17" xfId="39327"/>
    <cellStyle name="40% - Accent6 11 2 2" xfId="1507"/>
    <cellStyle name="40% - Accent6 11 2 2 10" xfId="12878"/>
    <cellStyle name="40% - Accent6 11 2 2 10 2" xfId="32434"/>
    <cellStyle name="40% - Accent6 11 2 2 10 3" xfId="50173"/>
    <cellStyle name="40% - Accent6 11 2 2 11" xfId="13384"/>
    <cellStyle name="40% - Accent6 11 2 2 11 2" xfId="32817"/>
    <cellStyle name="40% - Accent6 11 2 2 12" xfId="18664"/>
    <cellStyle name="40% - Accent6 11 2 2 12 2" xfId="37988"/>
    <cellStyle name="40% - Accent6 11 2 2 13" xfId="21632"/>
    <cellStyle name="40% - Accent6 11 2 2 14" xfId="20148"/>
    <cellStyle name="40% - Accent6 11 2 2 15" xfId="39472"/>
    <cellStyle name="40% - Accent6 11 2 2 2" xfId="1800"/>
    <cellStyle name="40% - Accent6 11 2 2 2 10" xfId="39763"/>
    <cellStyle name="40% - Accent6 11 2 2 2 2" xfId="2546"/>
    <cellStyle name="40% - Accent6 11 2 2 2 2 2" xfId="4569"/>
    <cellStyle name="40% - Accent6 11 2 2 2 2 2 2" xfId="9956"/>
    <cellStyle name="40% - Accent6 11 2 2 2 2 2 2 2" xfId="29514"/>
    <cellStyle name="40% - Accent6 11 2 2 2 2 2 2 3" xfId="47328"/>
    <cellStyle name="40% - Accent6 11 2 2 2 2 2 3" xfId="16075"/>
    <cellStyle name="40% - Accent6 11 2 2 2 2 2 3 2" xfId="35466"/>
    <cellStyle name="40% - Accent6 11 2 2 2 2 2 4" xfId="24283"/>
    <cellStyle name="40% - Accent6 11 2 2 2 2 2 5" xfId="42113"/>
    <cellStyle name="40% - Accent6 11 2 2 2 2 3" xfId="8341"/>
    <cellStyle name="40% - Accent6 11 2 2 2 2 3 2" xfId="27901"/>
    <cellStyle name="40% - Accent6 11 2 2 2 2 3 3" xfId="45720"/>
    <cellStyle name="40% - Accent6 11 2 2 2 2 4" xfId="14422"/>
    <cellStyle name="40% - Accent6 11 2 2 2 2 4 2" xfId="33850"/>
    <cellStyle name="40% - Accent6 11 2 2 2 2 5" xfId="19697"/>
    <cellStyle name="40% - Accent6 11 2 2 2 2 5 2" xfId="39021"/>
    <cellStyle name="40% - Accent6 11 2 2 2 2 6" xfId="22667"/>
    <cellStyle name="40% - Accent6 11 2 2 2 2 7" xfId="21181"/>
    <cellStyle name="40% - Accent6 11 2 2 2 2 8" xfId="40505"/>
    <cellStyle name="40% - Accent6 11 2 2 2 3" xfId="3839"/>
    <cellStyle name="40% - Accent6 11 2 2 2 3 2" xfId="9226"/>
    <cellStyle name="40% - Accent6 11 2 2 2 3 2 2" xfId="28784"/>
    <cellStyle name="40% - Accent6 11 2 2 2 3 2 3" xfId="46600"/>
    <cellStyle name="40% - Accent6 11 2 2 2 3 3" xfId="15345"/>
    <cellStyle name="40% - Accent6 11 2 2 2 3 3 2" xfId="34738"/>
    <cellStyle name="40% - Accent6 11 2 2 2 3 4" xfId="23555"/>
    <cellStyle name="40% - Accent6 11 2 2 2 3 5" xfId="41385"/>
    <cellStyle name="40% - Accent6 11 2 2 2 4" xfId="5947"/>
    <cellStyle name="40% - Accent6 11 2 2 2 4 2" xfId="11308"/>
    <cellStyle name="40% - Accent6 11 2 2 2 4 2 2" xfId="30866"/>
    <cellStyle name="40% - Accent6 11 2 2 2 4 2 3" xfId="48652"/>
    <cellStyle name="40% - Accent6 11 2 2 2 4 3" xfId="17431"/>
    <cellStyle name="40% - Accent6 11 2 2 2 4 3 2" xfId="36790"/>
    <cellStyle name="40% - Accent6 11 2 2 2 4 4" xfId="25607"/>
    <cellStyle name="40% - Accent6 11 2 2 2 4 5" xfId="43437"/>
    <cellStyle name="40% - Accent6 11 2 2 2 5" xfId="7595"/>
    <cellStyle name="40% - Accent6 11 2 2 2 5 2" xfId="27155"/>
    <cellStyle name="40% - Accent6 11 2 2 2 5 3" xfId="44978"/>
    <cellStyle name="40% - Accent6 11 2 2 2 6" xfId="13676"/>
    <cellStyle name="40% - Accent6 11 2 2 2 6 2" xfId="33108"/>
    <cellStyle name="40% - Accent6 11 2 2 2 7" xfId="18955"/>
    <cellStyle name="40% - Accent6 11 2 2 2 7 2" xfId="38279"/>
    <cellStyle name="40% - Accent6 11 2 2 2 8" xfId="21923"/>
    <cellStyle name="40% - Accent6 11 2 2 2 9" xfId="20439"/>
    <cellStyle name="40% - Accent6 11 2 2 3" xfId="2254"/>
    <cellStyle name="40% - Accent6 11 2 2 3 2" xfId="4290"/>
    <cellStyle name="40% - Accent6 11 2 2 3 2 2" xfId="9677"/>
    <cellStyle name="40% - Accent6 11 2 2 3 2 2 2" xfId="29235"/>
    <cellStyle name="40% - Accent6 11 2 2 3 2 2 3" xfId="47050"/>
    <cellStyle name="40% - Accent6 11 2 2 3 2 3" xfId="15796"/>
    <cellStyle name="40% - Accent6 11 2 2 3 2 3 2" xfId="35188"/>
    <cellStyle name="40% - Accent6 11 2 2 3 2 4" xfId="24005"/>
    <cellStyle name="40% - Accent6 11 2 2 3 2 5" xfId="41835"/>
    <cellStyle name="40% - Accent6 11 2 2 3 3" xfId="8049"/>
    <cellStyle name="40% - Accent6 11 2 2 3 3 2" xfId="27609"/>
    <cellStyle name="40% - Accent6 11 2 2 3 3 3" xfId="45429"/>
    <cellStyle name="40% - Accent6 11 2 2 3 4" xfId="14130"/>
    <cellStyle name="40% - Accent6 11 2 2 3 4 2" xfId="33559"/>
    <cellStyle name="40% - Accent6 11 2 2 3 5" xfId="19406"/>
    <cellStyle name="40% - Accent6 11 2 2 3 5 2" xfId="38730"/>
    <cellStyle name="40% - Accent6 11 2 2 3 6" xfId="22375"/>
    <cellStyle name="40% - Accent6 11 2 2 3 7" xfId="20890"/>
    <cellStyle name="40% - Accent6 11 2 2 3 8" xfId="40214"/>
    <cellStyle name="40% - Accent6 11 2 2 4" xfId="3427"/>
    <cellStyle name="40% - Accent6 11 2 2 4 2" xfId="8919"/>
    <cellStyle name="40% - Accent6 11 2 2 4 2 2" xfId="28479"/>
    <cellStyle name="40% - Accent6 11 2 2 4 2 3" xfId="46296"/>
    <cellStyle name="40% - Accent6 11 2 2 4 3" xfId="15021"/>
    <cellStyle name="40% - Accent6 11 2 2 4 3 2" xfId="34434"/>
    <cellStyle name="40% - Accent6 11 2 2 4 4" xfId="23251"/>
    <cellStyle name="40% - Accent6 11 2 2 4 5" xfId="41081"/>
    <cellStyle name="40% - Accent6 11 2 2 5" xfId="5338"/>
    <cellStyle name="40% - Accent6 11 2 2 5 2" xfId="10704"/>
    <cellStyle name="40% - Accent6 11 2 2 5 2 2" xfId="30262"/>
    <cellStyle name="40% - Accent6 11 2 2 5 2 3" xfId="48061"/>
    <cellStyle name="40% - Accent6 11 2 2 5 3" xfId="16827"/>
    <cellStyle name="40% - Accent6 11 2 2 5 3 2" xfId="36199"/>
    <cellStyle name="40% - Accent6 11 2 2 5 4" xfId="25016"/>
    <cellStyle name="40% - Accent6 11 2 2 5 5" xfId="42846"/>
    <cellStyle name="40% - Accent6 11 2 2 6" xfId="6434"/>
    <cellStyle name="40% - Accent6 11 2 2 6 2" xfId="11795"/>
    <cellStyle name="40% - Accent6 11 2 2 6 2 2" xfId="31353"/>
    <cellStyle name="40% - Accent6 11 2 2 6 2 3" xfId="49138"/>
    <cellStyle name="40% - Accent6 11 2 2 6 3" xfId="17918"/>
    <cellStyle name="40% - Accent6 11 2 2 6 3 2" xfId="37276"/>
    <cellStyle name="40% - Accent6 11 2 2 6 4" xfId="26093"/>
    <cellStyle name="40% - Accent6 11 2 2 6 5" xfId="43923"/>
    <cellStyle name="40% - Accent6 11 2 2 7" xfId="6838"/>
    <cellStyle name="40% - Accent6 11 2 2 7 2" xfId="12199"/>
    <cellStyle name="40% - Accent6 11 2 2 7 2 2" xfId="31757"/>
    <cellStyle name="40% - Accent6 11 2 2 7 2 3" xfId="49542"/>
    <cellStyle name="40% - Accent6 11 2 2 7 3" xfId="18322"/>
    <cellStyle name="40% - Accent6 11 2 2 7 3 2" xfId="37680"/>
    <cellStyle name="40% - Accent6 11 2 2 7 4" xfId="26497"/>
    <cellStyle name="40% - Accent6 11 2 2 7 5" xfId="44327"/>
    <cellStyle name="40% - Accent6 11 2 2 8" xfId="7303"/>
    <cellStyle name="40% - Accent6 11 2 2 8 2" xfId="26863"/>
    <cellStyle name="40% - Accent6 11 2 2 8 3" xfId="44687"/>
    <cellStyle name="40% - Accent6 11 2 2 9" xfId="12522"/>
    <cellStyle name="40% - Accent6 11 2 2 9 2" xfId="32079"/>
    <cellStyle name="40% - Accent6 11 2 2 9 3" xfId="49863"/>
    <cellStyle name="40% - Accent6 11 2 3" xfId="1654"/>
    <cellStyle name="40% - Accent6 11 2 3 10" xfId="39618"/>
    <cellStyle name="40% - Accent6 11 2 3 2" xfId="2400"/>
    <cellStyle name="40% - Accent6 11 2 3 2 2" xfId="4423"/>
    <cellStyle name="40% - Accent6 11 2 3 2 2 2" xfId="9810"/>
    <cellStyle name="40% - Accent6 11 2 3 2 2 2 2" xfId="29368"/>
    <cellStyle name="40% - Accent6 11 2 3 2 2 2 3" xfId="47183"/>
    <cellStyle name="40% - Accent6 11 2 3 2 2 3" xfId="15929"/>
    <cellStyle name="40% - Accent6 11 2 3 2 2 3 2" xfId="35321"/>
    <cellStyle name="40% - Accent6 11 2 3 2 2 4" xfId="24138"/>
    <cellStyle name="40% - Accent6 11 2 3 2 2 5" xfId="41968"/>
    <cellStyle name="40% - Accent6 11 2 3 2 3" xfId="5735"/>
    <cellStyle name="40% - Accent6 11 2 3 2 3 2" xfId="11096"/>
    <cellStyle name="40% - Accent6 11 2 3 2 3 2 2" xfId="30654"/>
    <cellStyle name="40% - Accent6 11 2 3 2 3 2 3" xfId="48440"/>
    <cellStyle name="40% - Accent6 11 2 3 2 3 3" xfId="17219"/>
    <cellStyle name="40% - Accent6 11 2 3 2 3 3 2" xfId="36578"/>
    <cellStyle name="40% - Accent6 11 2 3 2 3 4" xfId="25395"/>
    <cellStyle name="40% - Accent6 11 2 3 2 3 5" xfId="43225"/>
    <cellStyle name="40% - Accent6 11 2 3 2 4" xfId="8195"/>
    <cellStyle name="40% - Accent6 11 2 3 2 4 2" xfId="27755"/>
    <cellStyle name="40% - Accent6 11 2 3 2 4 3" xfId="45575"/>
    <cellStyle name="40% - Accent6 11 2 3 2 5" xfId="14276"/>
    <cellStyle name="40% - Accent6 11 2 3 2 5 2" xfId="33705"/>
    <cellStyle name="40% - Accent6 11 2 3 2 6" xfId="19552"/>
    <cellStyle name="40% - Accent6 11 2 3 2 6 2" xfId="38876"/>
    <cellStyle name="40% - Accent6 11 2 3 2 7" xfId="22521"/>
    <cellStyle name="40% - Accent6 11 2 3 2 8" xfId="21036"/>
    <cellStyle name="40% - Accent6 11 2 3 2 9" xfId="40360"/>
    <cellStyle name="40% - Accent6 11 2 3 3" xfId="3696"/>
    <cellStyle name="40% - Accent6 11 2 3 3 2" xfId="9083"/>
    <cellStyle name="40% - Accent6 11 2 3 3 2 2" xfId="28641"/>
    <cellStyle name="40% - Accent6 11 2 3 3 2 3" xfId="46457"/>
    <cellStyle name="40% - Accent6 11 2 3 3 3" xfId="15202"/>
    <cellStyle name="40% - Accent6 11 2 3 3 3 2" xfId="34595"/>
    <cellStyle name="40% - Accent6 11 2 3 3 4" xfId="23412"/>
    <cellStyle name="40% - Accent6 11 2 3 3 5" xfId="41242"/>
    <cellStyle name="40% - Accent6 11 2 3 4" xfId="5111"/>
    <cellStyle name="40% - Accent6 11 2 3 4 2" xfId="10478"/>
    <cellStyle name="40% - Accent6 11 2 3 4 2 2" xfId="30036"/>
    <cellStyle name="40% - Accent6 11 2 3 4 2 3" xfId="47849"/>
    <cellStyle name="40% - Accent6 11 2 3 4 3" xfId="16601"/>
    <cellStyle name="40% - Accent6 11 2 3 4 3 2" xfId="35987"/>
    <cellStyle name="40% - Accent6 11 2 3 4 4" xfId="24804"/>
    <cellStyle name="40% - Accent6 11 2 3 4 5" xfId="42634"/>
    <cellStyle name="40% - Accent6 11 2 3 5" xfId="7449"/>
    <cellStyle name="40% - Accent6 11 2 3 5 2" xfId="27009"/>
    <cellStyle name="40% - Accent6 11 2 3 5 3" xfId="44833"/>
    <cellStyle name="40% - Accent6 11 2 3 6" xfId="13530"/>
    <cellStyle name="40% - Accent6 11 2 3 6 2" xfId="32963"/>
    <cellStyle name="40% - Accent6 11 2 3 7" xfId="18810"/>
    <cellStyle name="40% - Accent6 11 2 3 7 2" xfId="38134"/>
    <cellStyle name="40% - Accent6 11 2 3 8" xfId="21778"/>
    <cellStyle name="40% - Accent6 11 2 3 9" xfId="20294"/>
    <cellStyle name="40% - Accent6 11 2 4" xfId="1962"/>
    <cellStyle name="40% - Accent6 11 2 4 10" xfId="39924"/>
    <cellStyle name="40% - Accent6 11 2 4 2" xfId="2707"/>
    <cellStyle name="40% - Accent6 11 2 4 2 2" xfId="4729"/>
    <cellStyle name="40% - Accent6 11 2 4 2 2 2" xfId="10116"/>
    <cellStyle name="40% - Accent6 11 2 4 2 2 2 2" xfId="29674"/>
    <cellStyle name="40% - Accent6 11 2 4 2 2 2 3" xfId="47488"/>
    <cellStyle name="40% - Accent6 11 2 4 2 2 3" xfId="16235"/>
    <cellStyle name="40% - Accent6 11 2 4 2 2 3 2" xfId="35626"/>
    <cellStyle name="40% - Accent6 11 2 4 2 2 4" xfId="24443"/>
    <cellStyle name="40% - Accent6 11 2 4 2 2 5" xfId="42273"/>
    <cellStyle name="40% - Accent6 11 2 4 2 3" xfId="8502"/>
    <cellStyle name="40% - Accent6 11 2 4 2 3 2" xfId="28062"/>
    <cellStyle name="40% - Accent6 11 2 4 2 3 3" xfId="45881"/>
    <cellStyle name="40% - Accent6 11 2 4 2 4" xfId="14583"/>
    <cellStyle name="40% - Accent6 11 2 4 2 4 2" xfId="34011"/>
    <cellStyle name="40% - Accent6 11 2 4 2 5" xfId="19858"/>
    <cellStyle name="40% - Accent6 11 2 4 2 5 2" xfId="39182"/>
    <cellStyle name="40% - Accent6 11 2 4 2 6" xfId="22828"/>
    <cellStyle name="40% - Accent6 11 2 4 2 7" xfId="21342"/>
    <cellStyle name="40% - Accent6 11 2 4 2 8" xfId="40666"/>
    <cellStyle name="40% - Accent6 11 2 4 3" xfId="3999"/>
    <cellStyle name="40% - Accent6 11 2 4 3 2" xfId="9386"/>
    <cellStyle name="40% - Accent6 11 2 4 3 2 2" xfId="28944"/>
    <cellStyle name="40% - Accent6 11 2 4 3 2 3" xfId="46760"/>
    <cellStyle name="40% - Accent6 11 2 4 3 3" xfId="15505"/>
    <cellStyle name="40% - Accent6 11 2 4 3 3 2" xfId="34898"/>
    <cellStyle name="40% - Accent6 11 2 4 3 4" xfId="23715"/>
    <cellStyle name="40% - Accent6 11 2 4 3 5" xfId="41545"/>
    <cellStyle name="40% - Accent6 11 2 4 4" xfId="5545"/>
    <cellStyle name="40% - Accent6 11 2 4 4 2" xfId="10906"/>
    <cellStyle name="40% - Accent6 11 2 4 4 2 2" xfId="30464"/>
    <cellStyle name="40% - Accent6 11 2 4 4 2 3" xfId="48250"/>
    <cellStyle name="40% - Accent6 11 2 4 4 3" xfId="17029"/>
    <cellStyle name="40% - Accent6 11 2 4 4 3 2" xfId="36388"/>
    <cellStyle name="40% - Accent6 11 2 4 4 4" xfId="25205"/>
    <cellStyle name="40% - Accent6 11 2 4 4 5" xfId="43035"/>
    <cellStyle name="40% - Accent6 11 2 4 5" xfId="7757"/>
    <cellStyle name="40% - Accent6 11 2 4 5 2" xfId="27317"/>
    <cellStyle name="40% - Accent6 11 2 4 5 3" xfId="45139"/>
    <cellStyle name="40% - Accent6 11 2 4 6" xfId="13838"/>
    <cellStyle name="40% - Accent6 11 2 4 6 2" xfId="33269"/>
    <cellStyle name="40% - Accent6 11 2 4 7" xfId="19116"/>
    <cellStyle name="40% - Accent6 11 2 4 7 2" xfId="38440"/>
    <cellStyle name="40% - Accent6 11 2 4 8" xfId="22084"/>
    <cellStyle name="40% - Accent6 11 2 4 9" xfId="20600"/>
    <cellStyle name="40% - Accent6 11 2 5" xfId="2108"/>
    <cellStyle name="40% - Accent6 11 2 5 2" xfId="4144"/>
    <cellStyle name="40% - Accent6 11 2 5 2 2" xfId="9531"/>
    <cellStyle name="40% - Accent6 11 2 5 2 2 2" xfId="29089"/>
    <cellStyle name="40% - Accent6 11 2 5 2 2 3" xfId="46905"/>
    <cellStyle name="40% - Accent6 11 2 5 2 3" xfId="15650"/>
    <cellStyle name="40% - Accent6 11 2 5 2 3 2" xfId="35043"/>
    <cellStyle name="40% - Accent6 11 2 5 2 4" xfId="23860"/>
    <cellStyle name="40% - Accent6 11 2 5 2 5" xfId="41690"/>
    <cellStyle name="40% - Accent6 11 2 5 3" xfId="7903"/>
    <cellStyle name="40% - Accent6 11 2 5 3 2" xfId="27463"/>
    <cellStyle name="40% - Accent6 11 2 5 3 3" xfId="45284"/>
    <cellStyle name="40% - Accent6 11 2 5 4" xfId="13984"/>
    <cellStyle name="40% - Accent6 11 2 5 4 2" xfId="33414"/>
    <cellStyle name="40% - Accent6 11 2 5 5" xfId="19261"/>
    <cellStyle name="40% - Accent6 11 2 5 5 2" xfId="38585"/>
    <cellStyle name="40% - Accent6 11 2 5 6" xfId="22229"/>
    <cellStyle name="40% - Accent6 11 2 5 7" xfId="20745"/>
    <cellStyle name="40% - Accent6 11 2 5 8" xfId="40069"/>
    <cellStyle name="40% - Accent6 11 2 6" xfId="3136"/>
    <cellStyle name="40% - Accent6 11 2 6 2" xfId="8716"/>
    <cellStyle name="40% - Accent6 11 2 6 2 2" xfId="28276"/>
    <cellStyle name="40% - Accent6 11 2 6 2 3" xfId="46093"/>
    <cellStyle name="40% - Accent6 11 2 6 3" xfId="14807"/>
    <cellStyle name="40% - Accent6 11 2 6 3 2" xfId="34227"/>
    <cellStyle name="40% - Accent6 11 2 6 4" xfId="23044"/>
    <cellStyle name="40% - Accent6 11 2 6 5" xfId="40878"/>
    <cellStyle name="40% - Accent6 11 2 7" xfId="4904"/>
    <cellStyle name="40% - Accent6 11 2 7 2" xfId="10288"/>
    <cellStyle name="40% - Accent6 11 2 7 2 2" xfId="29846"/>
    <cellStyle name="40% - Accent6 11 2 7 2 3" xfId="47659"/>
    <cellStyle name="40% - Accent6 11 2 7 3" xfId="16410"/>
    <cellStyle name="40% - Accent6 11 2 7 3 2" xfId="35797"/>
    <cellStyle name="40% - Accent6 11 2 7 4" xfId="24614"/>
    <cellStyle name="40% - Accent6 11 2 7 5" xfId="42444"/>
    <cellStyle name="40% - Accent6 11 2 8" xfId="6231"/>
    <cellStyle name="40% - Accent6 11 2 8 2" xfId="11592"/>
    <cellStyle name="40% - Accent6 11 2 8 2 2" xfId="31150"/>
    <cellStyle name="40% - Accent6 11 2 8 2 3" xfId="48935"/>
    <cellStyle name="40% - Accent6 11 2 8 3" xfId="17715"/>
    <cellStyle name="40% - Accent6 11 2 8 3 2" xfId="37073"/>
    <cellStyle name="40% - Accent6 11 2 8 4" xfId="25890"/>
    <cellStyle name="40% - Accent6 11 2 8 5" xfId="43720"/>
    <cellStyle name="40% - Accent6 11 2 9" xfId="6635"/>
    <cellStyle name="40% - Accent6 11 2 9 2" xfId="11996"/>
    <cellStyle name="40% - Accent6 11 2 9 2 2" xfId="31554"/>
    <cellStyle name="40% - Accent6 11 2 9 2 3" xfId="49339"/>
    <cellStyle name="40% - Accent6 11 2 9 3" xfId="18119"/>
    <cellStyle name="40% - Accent6 11 2 9 3 2" xfId="37477"/>
    <cellStyle name="40% - Accent6 11 2 9 4" xfId="26294"/>
    <cellStyle name="40% - Accent6 11 2 9 5" xfId="44124"/>
    <cellStyle name="40% - Accent6 11 3" xfId="1443"/>
    <cellStyle name="40% - Accent6 11 3 10" xfId="12820"/>
    <cellStyle name="40% - Accent6 11 3 10 2" xfId="32376"/>
    <cellStyle name="40% - Accent6 11 3 10 3" xfId="50115"/>
    <cellStyle name="40% - Accent6 11 3 11" xfId="13322"/>
    <cellStyle name="40% - Accent6 11 3 11 2" xfId="32759"/>
    <cellStyle name="40% - Accent6 11 3 12" xfId="18604"/>
    <cellStyle name="40% - Accent6 11 3 12 2" xfId="37930"/>
    <cellStyle name="40% - Accent6 11 3 13" xfId="21574"/>
    <cellStyle name="40% - Accent6 11 3 14" xfId="20090"/>
    <cellStyle name="40% - Accent6 11 3 15" xfId="39414"/>
    <cellStyle name="40% - Accent6 11 3 2" xfId="1741"/>
    <cellStyle name="40% - Accent6 11 3 2 10" xfId="39705"/>
    <cellStyle name="40% - Accent6 11 3 2 2" xfId="2487"/>
    <cellStyle name="40% - Accent6 11 3 2 2 2" xfId="4510"/>
    <cellStyle name="40% - Accent6 11 3 2 2 2 2" xfId="9897"/>
    <cellStyle name="40% - Accent6 11 3 2 2 2 2 2" xfId="29455"/>
    <cellStyle name="40% - Accent6 11 3 2 2 2 2 3" xfId="47270"/>
    <cellStyle name="40% - Accent6 11 3 2 2 2 3" xfId="16016"/>
    <cellStyle name="40% - Accent6 11 3 2 2 2 3 2" xfId="35408"/>
    <cellStyle name="40% - Accent6 11 3 2 2 2 4" xfId="24225"/>
    <cellStyle name="40% - Accent6 11 3 2 2 2 5" xfId="42055"/>
    <cellStyle name="40% - Accent6 11 3 2 2 3" xfId="8282"/>
    <cellStyle name="40% - Accent6 11 3 2 2 3 2" xfId="27842"/>
    <cellStyle name="40% - Accent6 11 3 2 2 3 3" xfId="45662"/>
    <cellStyle name="40% - Accent6 11 3 2 2 4" xfId="14363"/>
    <cellStyle name="40% - Accent6 11 3 2 2 4 2" xfId="33792"/>
    <cellStyle name="40% - Accent6 11 3 2 2 5" xfId="19639"/>
    <cellStyle name="40% - Accent6 11 3 2 2 5 2" xfId="38963"/>
    <cellStyle name="40% - Accent6 11 3 2 2 6" xfId="22608"/>
    <cellStyle name="40% - Accent6 11 3 2 2 7" xfId="21123"/>
    <cellStyle name="40% - Accent6 11 3 2 2 8" xfId="40447"/>
    <cellStyle name="40% - Accent6 11 3 2 3" xfId="3781"/>
    <cellStyle name="40% - Accent6 11 3 2 3 2" xfId="9168"/>
    <cellStyle name="40% - Accent6 11 3 2 3 2 2" xfId="28726"/>
    <cellStyle name="40% - Accent6 11 3 2 3 2 3" xfId="46542"/>
    <cellStyle name="40% - Accent6 11 3 2 3 3" xfId="15287"/>
    <cellStyle name="40% - Accent6 11 3 2 3 3 2" xfId="34680"/>
    <cellStyle name="40% - Accent6 11 3 2 3 4" xfId="23497"/>
    <cellStyle name="40% - Accent6 11 3 2 3 5" xfId="41327"/>
    <cellStyle name="40% - Accent6 11 3 2 4" xfId="5889"/>
    <cellStyle name="40% - Accent6 11 3 2 4 2" xfId="11250"/>
    <cellStyle name="40% - Accent6 11 3 2 4 2 2" xfId="30808"/>
    <cellStyle name="40% - Accent6 11 3 2 4 2 3" xfId="48594"/>
    <cellStyle name="40% - Accent6 11 3 2 4 3" xfId="17373"/>
    <cellStyle name="40% - Accent6 11 3 2 4 3 2" xfId="36732"/>
    <cellStyle name="40% - Accent6 11 3 2 4 4" xfId="25549"/>
    <cellStyle name="40% - Accent6 11 3 2 4 5" xfId="43379"/>
    <cellStyle name="40% - Accent6 11 3 2 5" xfId="7536"/>
    <cellStyle name="40% - Accent6 11 3 2 5 2" xfId="27096"/>
    <cellStyle name="40% - Accent6 11 3 2 5 3" xfId="44920"/>
    <cellStyle name="40% - Accent6 11 3 2 6" xfId="13617"/>
    <cellStyle name="40% - Accent6 11 3 2 6 2" xfId="33050"/>
    <cellStyle name="40% - Accent6 11 3 2 7" xfId="18897"/>
    <cellStyle name="40% - Accent6 11 3 2 7 2" xfId="38221"/>
    <cellStyle name="40% - Accent6 11 3 2 8" xfId="21865"/>
    <cellStyle name="40% - Accent6 11 3 2 9" xfId="20381"/>
    <cellStyle name="40% - Accent6 11 3 3" xfId="2195"/>
    <cellStyle name="40% - Accent6 11 3 3 2" xfId="4231"/>
    <cellStyle name="40% - Accent6 11 3 3 2 2" xfId="9618"/>
    <cellStyle name="40% - Accent6 11 3 3 2 2 2" xfId="29176"/>
    <cellStyle name="40% - Accent6 11 3 3 2 2 3" xfId="46992"/>
    <cellStyle name="40% - Accent6 11 3 3 2 3" xfId="15737"/>
    <cellStyle name="40% - Accent6 11 3 3 2 3 2" xfId="35130"/>
    <cellStyle name="40% - Accent6 11 3 3 2 4" xfId="23947"/>
    <cellStyle name="40% - Accent6 11 3 3 2 5" xfId="41777"/>
    <cellStyle name="40% - Accent6 11 3 3 3" xfId="7990"/>
    <cellStyle name="40% - Accent6 11 3 3 3 2" xfId="27550"/>
    <cellStyle name="40% - Accent6 11 3 3 3 3" xfId="45371"/>
    <cellStyle name="40% - Accent6 11 3 3 4" xfId="14071"/>
    <cellStyle name="40% - Accent6 11 3 3 4 2" xfId="33501"/>
    <cellStyle name="40% - Accent6 11 3 3 5" xfId="19348"/>
    <cellStyle name="40% - Accent6 11 3 3 5 2" xfId="38672"/>
    <cellStyle name="40% - Accent6 11 3 3 6" xfId="22316"/>
    <cellStyle name="40% - Accent6 11 3 3 7" xfId="20832"/>
    <cellStyle name="40% - Accent6 11 3 3 8" xfId="40156"/>
    <cellStyle name="40% - Accent6 11 3 4" xfId="3369"/>
    <cellStyle name="40% - Accent6 11 3 4 2" xfId="8861"/>
    <cellStyle name="40% - Accent6 11 3 4 2 2" xfId="28421"/>
    <cellStyle name="40% - Accent6 11 3 4 2 3" xfId="46238"/>
    <cellStyle name="40% - Accent6 11 3 4 3" xfId="14963"/>
    <cellStyle name="40% - Accent6 11 3 4 3 2" xfId="34376"/>
    <cellStyle name="40% - Accent6 11 3 4 4" xfId="23193"/>
    <cellStyle name="40% - Accent6 11 3 4 5" xfId="41023"/>
    <cellStyle name="40% - Accent6 11 3 5" xfId="5280"/>
    <cellStyle name="40% - Accent6 11 3 5 2" xfId="10646"/>
    <cellStyle name="40% - Accent6 11 3 5 2 2" xfId="30204"/>
    <cellStyle name="40% - Accent6 11 3 5 2 3" xfId="48003"/>
    <cellStyle name="40% - Accent6 11 3 5 3" xfId="16769"/>
    <cellStyle name="40% - Accent6 11 3 5 3 2" xfId="36141"/>
    <cellStyle name="40% - Accent6 11 3 5 4" xfId="24958"/>
    <cellStyle name="40% - Accent6 11 3 5 5" xfId="42788"/>
    <cellStyle name="40% - Accent6 11 3 6" xfId="6376"/>
    <cellStyle name="40% - Accent6 11 3 6 2" xfId="11737"/>
    <cellStyle name="40% - Accent6 11 3 6 2 2" xfId="31295"/>
    <cellStyle name="40% - Accent6 11 3 6 2 3" xfId="49080"/>
    <cellStyle name="40% - Accent6 11 3 6 3" xfId="17860"/>
    <cellStyle name="40% - Accent6 11 3 6 3 2" xfId="37218"/>
    <cellStyle name="40% - Accent6 11 3 6 4" xfId="26035"/>
    <cellStyle name="40% - Accent6 11 3 6 5" xfId="43865"/>
    <cellStyle name="40% - Accent6 11 3 7" xfId="6780"/>
    <cellStyle name="40% - Accent6 11 3 7 2" xfId="12141"/>
    <cellStyle name="40% - Accent6 11 3 7 2 2" xfId="31699"/>
    <cellStyle name="40% - Accent6 11 3 7 2 3" xfId="49484"/>
    <cellStyle name="40% - Accent6 11 3 7 3" xfId="18264"/>
    <cellStyle name="40% - Accent6 11 3 7 3 2" xfId="37622"/>
    <cellStyle name="40% - Accent6 11 3 7 4" xfId="26439"/>
    <cellStyle name="40% - Accent6 11 3 7 5" xfId="44269"/>
    <cellStyle name="40% - Accent6 11 3 8" xfId="7244"/>
    <cellStyle name="40% - Accent6 11 3 8 2" xfId="26804"/>
    <cellStyle name="40% - Accent6 11 3 8 3" xfId="44629"/>
    <cellStyle name="40% - Accent6 11 3 9" xfId="12464"/>
    <cellStyle name="40% - Accent6 11 3 9 2" xfId="32021"/>
    <cellStyle name="40% - Accent6 11 3 9 3" xfId="49805"/>
    <cellStyle name="40% - Accent6 11 4" xfId="1596"/>
    <cellStyle name="40% - Accent6 11 4 10" xfId="39560"/>
    <cellStyle name="40% - Accent6 11 4 2" xfId="2342"/>
    <cellStyle name="40% - Accent6 11 4 2 2" xfId="4365"/>
    <cellStyle name="40% - Accent6 11 4 2 2 2" xfId="9752"/>
    <cellStyle name="40% - Accent6 11 4 2 2 2 2" xfId="29310"/>
    <cellStyle name="40% - Accent6 11 4 2 2 2 3" xfId="47125"/>
    <cellStyle name="40% - Accent6 11 4 2 2 3" xfId="15871"/>
    <cellStyle name="40% - Accent6 11 4 2 2 3 2" xfId="35263"/>
    <cellStyle name="40% - Accent6 11 4 2 2 4" xfId="24080"/>
    <cellStyle name="40% - Accent6 11 4 2 2 5" xfId="41910"/>
    <cellStyle name="40% - Accent6 11 4 2 3" xfId="5677"/>
    <cellStyle name="40% - Accent6 11 4 2 3 2" xfId="11038"/>
    <cellStyle name="40% - Accent6 11 4 2 3 2 2" xfId="30596"/>
    <cellStyle name="40% - Accent6 11 4 2 3 2 3" xfId="48382"/>
    <cellStyle name="40% - Accent6 11 4 2 3 3" xfId="17161"/>
    <cellStyle name="40% - Accent6 11 4 2 3 3 2" xfId="36520"/>
    <cellStyle name="40% - Accent6 11 4 2 3 4" xfId="25337"/>
    <cellStyle name="40% - Accent6 11 4 2 3 5" xfId="43167"/>
    <cellStyle name="40% - Accent6 11 4 2 4" xfId="8137"/>
    <cellStyle name="40% - Accent6 11 4 2 4 2" xfId="27697"/>
    <cellStyle name="40% - Accent6 11 4 2 4 3" xfId="45517"/>
    <cellStyle name="40% - Accent6 11 4 2 5" xfId="14218"/>
    <cellStyle name="40% - Accent6 11 4 2 5 2" xfId="33647"/>
    <cellStyle name="40% - Accent6 11 4 2 6" xfId="19494"/>
    <cellStyle name="40% - Accent6 11 4 2 6 2" xfId="38818"/>
    <cellStyle name="40% - Accent6 11 4 2 7" xfId="22463"/>
    <cellStyle name="40% - Accent6 11 4 2 8" xfId="20978"/>
    <cellStyle name="40% - Accent6 11 4 2 9" xfId="40302"/>
    <cellStyle name="40% - Accent6 11 4 3" xfId="3638"/>
    <cellStyle name="40% - Accent6 11 4 3 2" xfId="9025"/>
    <cellStyle name="40% - Accent6 11 4 3 2 2" xfId="28583"/>
    <cellStyle name="40% - Accent6 11 4 3 2 3" xfId="46399"/>
    <cellStyle name="40% - Accent6 11 4 3 3" xfId="15144"/>
    <cellStyle name="40% - Accent6 11 4 3 3 2" xfId="34537"/>
    <cellStyle name="40% - Accent6 11 4 3 4" xfId="23354"/>
    <cellStyle name="40% - Accent6 11 4 3 5" xfId="41184"/>
    <cellStyle name="40% - Accent6 11 4 4" xfId="5053"/>
    <cellStyle name="40% - Accent6 11 4 4 2" xfId="10420"/>
    <cellStyle name="40% - Accent6 11 4 4 2 2" xfId="29978"/>
    <cellStyle name="40% - Accent6 11 4 4 2 3" xfId="47791"/>
    <cellStyle name="40% - Accent6 11 4 4 3" xfId="16543"/>
    <cellStyle name="40% - Accent6 11 4 4 3 2" xfId="35929"/>
    <cellStyle name="40% - Accent6 11 4 4 4" xfId="24746"/>
    <cellStyle name="40% - Accent6 11 4 4 5" xfId="42576"/>
    <cellStyle name="40% - Accent6 11 4 5" xfId="7391"/>
    <cellStyle name="40% - Accent6 11 4 5 2" xfId="26951"/>
    <cellStyle name="40% - Accent6 11 4 5 3" xfId="44775"/>
    <cellStyle name="40% - Accent6 11 4 6" xfId="13472"/>
    <cellStyle name="40% - Accent6 11 4 6 2" xfId="32905"/>
    <cellStyle name="40% - Accent6 11 4 7" xfId="18752"/>
    <cellStyle name="40% - Accent6 11 4 7 2" xfId="38076"/>
    <cellStyle name="40% - Accent6 11 4 8" xfId="21720"/>
    <cellStyle name="40% - Accent6 11 4 9" xfId="20236"/>
    <cellStyle name="40% - Accent6 11 5" xfId="1903"/>
    <cellStyle name="40% - Accent6 11 5 10" xfId="39866"/>
    <cellStyle name="40% - Accent6 11 5 2" xfId="2649"/>
    <cellStyle name="40% - Accent6 11 5 2 2" xfId="4671"/>
    <cellStyle name="40% - Accent6 11 5 2 2 2" xfId="10058"/>
    <cellStyle name="40% - Accent6 11 5 2 2 2 2" xfId="29616"/>
    <cellStyle name="40% - Accent6 11 5 2 2 2 3" xfId="47430"/>
    <cellStyle name="40% - Accent6 11 5 2 2 3" xfId="16177"/>
    <cellStyle name="40% - Accent6 11 5 2 2 3 2" xfId="35568"/>
    <cellStyle name="40% - Accent6 11 5 2 2 4" xfId="24385"/>
    <cellStyle name="40% - Accent6 11 5 2 2 5" xfId="42215"/>
    <cellStyle name="40% - Accent6 11 5 2 3" xfId="8444"/>
    <cellStyle name="40% - Accent6 11 5 2 3 2" xfId="28004"/>
    <cellStyle name="40% - Accent6 11 5 2 3 3" xfId="45823"/>
    <cellStyle name="40% - Accent6 11 5 2 4" xfId="14525"/>
    <cellStyle name="40% - Accent6 11 5 2 4 2" xfId="33953"/>
    <cellStyle name="40% - Accent6 11 5 2 5" xfId="19800"/>
    <cellStyle name="40% - Accent6 11 5 2 5 2" xfId="39124"/>
    <cellStyle name="40% - Accent6 11 5 2 6" xfId="22770"/>
    <cellStyle name="40% - Accent6 11 5 2 7" xfId="21284"/>
    <cellStyle name="40% - Accent6 11 5 2 8" xfId="40608"/>
    <cellStyle name="40% - Accent6 11 5 3" xfId="3941"/>
    <cellStyle name="40% - Accent6 11 5 3 2" xfId="9328"/>
    <cellStyle name="40% - Accent6 11 5 3 2 2" xfId="28886"/>
    <cellStyle name="40% - Accent6 11 5 3 2 3" xfId="46702"/>
    <cellStyle name="40% - Accent6 11 5 3 3" xfId="15447"/>
    <cellStyle name="40% - Accent6 11 5 3 3 2" xfId="34840"/>
    <cellStyle name="40% - Accent6 11 5 3 4" xfId="23657"/>
    <cellStyle name="40% - Accent6 11 5 3 5" xfId="41487"/>
    <cellStyle name="40% - Accent6 11 5 4" xfId="5487"/>
    <cellStyle name="40% - Accent6 11 5 4 2" xfId="10848"/>
    <cellStyle name="40% - Accent6 11 5 4 2 2" xfId="30406"/>
    <cellStyle name="40% - Accent6 11 5 4 2 3" xfId="48192"/>
    <cellStyle name="40% - Accent6 11 5 4 3" xfId="16971"/>
    <cellStyle name="40% - Accent6 11 5 4 3 2" xfId="36330"/>
    <cellStyle name="40% - Accent6 11 5 4 4" xfId="25147"/>
    <cellStyle name="40% - Accent6 11 5 4 5" xfId="42977"/>
    <cellStyle name="40% - Accent6 11 5 5" xfId="7698"/>
    <cellStyle name="40% - Accent6 11 5 5 2" xfId="27258"/>
    <cellStyle name="40% - Accent6 11 5 5 3" xfId="45081"/>
    <cellStyle name="40% - Accent6 11 5 6" xfId="13779"/>
    <cellStyle name="40% - Accent6 11 5 6 2" xfId="33211"/>
    <cellStyle name="40% - Accent6 11 5 7" xfId="19058"/>
    <cellStyle name="40% - Accent6 11 5 7 2" xfId="38382"/>
    <cellStyle name="40% - Accent6 11 5 8" xfId="22026"/>
    <cellStyle name="40% - Accent6 11 5 9" xfId="20542"/>
    <cellStyle name="40% - Accent6 11 6" xfId="2050"/>
    <cellStyle name="40% - Accent6 11 6 2" xfId="4086"/>
    <cellStyle name="40% - Accent6 11 6 2 2" xfId="9473"/>
    <cellStyle name="40% - Accent6 11 6 2 2 2" xfId="29031"/>
    <cellStyle name="40% - Accent6 11 6 2 2 3" xfId="46847"/>
    <cellStyle name="40% - Accent6 11 6 2 3" xfId="15592"/>
    <cellStyle name="40% - Accent6 11 6 2 3 2" xfId="34985"/>
    <cellStyle name="40% - Accent6 11 6 2 4" xfId="23802"/>
    <cellStyle name="40% - Accent6 11 6 2 5" xfId="41632"/>
    <cellStyle name="40% - Accent6 11 6 3" xfId="7845"/>
    <cellStyle name="40% - Accent6 11 6 3 2" xfId="27405"/>
    <cellStyle name="40% - Accent6 11 6 3 3" xfId="45226"/>
    <cellStyle name="40% - Accent6 11 6 4" xfId="13926"/>
    <cellStyle name="40% - Accent6 11 6 4 2" xfId="33356"/>
    <cellStyle name="40% - Accent6 11 6 5" xfId="19203"/>
    <cellStyle name="40% - Accent6 11 6 5 2" xfId="38527"/>
    <cellStyle name="40% - Accent6 11 6 6" xfId="22171"/>
    <cellStyle name="40% - Accent6 11 6 7" xfId="20687"/>
    <cellStyle name="40% - Accent6 11 6 8" xfId="40011"/>
    <cellStyle name="40% - Accent6 11 7" xfId="3078"/>
    <cellStyle name="40% - Accent6 11 7 2" xfId="8658"/>
    <cellStyle name="40% - Accent6 11 7 2 2" xfId="28218"/>
    <cellStyle name="40% - Accent6 11 7 2 3" xfId="46035"/>
    <cellStyle name="40% - Accent6 11 7 3" xfId="14749"/>
    <cellStyle name="40% - Accent6 11 7 3 2" xfId="34169"/>
    <cellStyle name="40% - Accent6 11 7 4" xfId="22986"/>
    <cellStyle name="40% - Accent6 11 7 5" xfId="40820"/>
    <cellStyle name="40% - Accent6 11 8" xfId="4844"/>
    <cellStyle name="40% - Accent6 11 8 2" xfId="10228"/>
    <cellStyle name="40% - Accent6 11 8 2 2" xfId="29786"/>
    <cellStyle name="40% - Accent6 11 8 2 3" xfId="47600"/>
    <cellStyle name="40% - Accent6 11 8 3" xfId="16350"/>
    <cellStyle name="40% - Accent6 11 8 3 2" xfId="35738"/>
    <cellStyle name="40% - Accent6 11 8 4" xfId="24555"/>
    <cellStyle name="40% - Accent6 11 8 5" xfId="42385"/>
    <cellStyle name="40% - Accent6 11 9" xfId="6173"/>
    <cellStyle name="40% - Accent6 11 9 2" xfId="11534"/>
    <cellStyle name="40% - Accent6 11 9 2 2" xfId="31092"/>
    <cellStyle name="40% - Accent6 11 9 2 3" xfId="48877"/>
    <cellStyle name="40% - Accent6 11 9 3" xfId="17657"/>
    <cellStyle name="40% - Accent6 11 9 3 2" xfId="37015"/>
    <cellStyle name="40% - Accent6 11 9 4" xfId="25832"/>
    <cellStyle name="40% - Accent6 11 9 5" xfId="43662"/>
    <cellStyle name="40% - Accent6 12" xfId="1176"/>
    <cellStyle name="40% - Accent6 13" xfId="1289"/>
    <cellStyle name="40% - Accent6 13 10" xfId="7184"/>
    <cellStyle name="40% - Accent6 13 10 2" xfId="26744"/>
    <cellStyle name="40% - Accent6 13 10 3" xfId="44569"/>
    <cellStyle name="40% - Accent6 13 11" xfId="12392"/>
    <cellStyle name="40% - Accent6 13 11 2" xfId="31950"/>
    <cellStyle name="40% - Accent6 13 11 3" xfId="49734"/>
    <cellStyle name="40% - Accent6 13 12" xfId="12747"/>
    <cellStyle name="40% - Accent6 13 12 2" xfId="32303"/>
    <cellStyle name="40% - Accent6 13 12 3" xfId="50044"/>
    <cellStyle name="40% - Accent6 13 13" xfId="13200"/>
    <cellStyle name="40% - Accent6 13 13 2" xfId="32699"/>
    <cellStyle name="40% - Accent6 13 14" xfId="18512"/>
    <cellStyle name="40% - Accent6 13 14 2" xfId="37870"/>
    <cellStyle name="40% - Accent6 13 15" xfId="21514"/>
    <cellStyle name="40% - Accent6 13 16" xfId="20030"/>
    <cellStyle name="40% - Accent6 13 17" xfId="39354"/>
    <cellStyle name="40% - Accent6 13 2" xfId="1534"/>
    <cellStyle name="40% - Accent6 13 2 10" xfId="12905"/>
    <cellStyle name="40% - Accent6 13 2 10 2" xfId="32461"/>
    <cellStyle name="40% - Accent6 13 2 10 3" xfId="50200"/>
    <cellStyle name="40% - Accent6 13 2 11" xfId="13411"/>
    <cellStyle name="40% - Accent6 13 2 11 2" xfId="32844"/>
    <cellStyle name="40% - Accent6 13 2 12" xfId="18691"/>
    <cellStyle name="40% - Accent6 13 2 12 2" xfId="38015"/>
    <cellStyle name="40% - Accent6 13 2 13" xfId="21659"/>
    <cellStyle name="40% - Accent6 13 2 14" xfId="20175"/>
    <cellStyle name="40% - Accent6 13 2 15" xfId="39499"/>
    <cellStyle name="40% - Accent6 13 2 2" xfId="1827"/>
    <cellStyle name="40% - Accent6 13 2 2 10" xfId="39790"/>
    <cellStyle name="40% - Accent6 13 2 2 2" xfId="2573"/>
    <cellStyle name="40% - Accent6 13 2 2 2 2" xfId="4596"/>
    <cellStyle name="40% - Accent6 13 2 2 2 2 2" xfId="9983"/>
    <cellStyle name="40% - Accent6 13 2 2 2 2 2 2" xfId="29541"/>
    <cellStyle name="40% - Accent6 13 2 2 2 2 2 3" xfId="47355"/>
    <cellStyle name="40% - Accent6 13 2 2 2 2 3" xfId="16102"/>
    <cellStyle name="40% - Accent6 13 2 2 2 2 3 2" xfId="35493"/>
    <cellStyle name="40% - Accent6 13 2 2 2 2 4" xfId="24310"/>
    <cellStyle name="40% - Accent6 13 2 2 2 2 5" xfId="42140"/>
    <cellStyle name="40% - Accent6 13 2 2 2 3" xfId="8368"/>
    <cellStyle name="40% - Accent6 13 2 2 2 3 2" xfId="27928"/>
    <cellStyle name="40% - Accent6 13 2 2 2 3 3" xfId="45747"/>
    <cellStyle name="40% - Accent6 13 2 2 2 4" xfId="14449"/>
    <cellStyle name="40% - Accent6 13 2 2 2 4 2" xfId="33877"/>
    <cellStyle name="40% - Accent6 13 2 2 2 5" xfId="19724"/>
    <cellStyle name="40% - Accent6 13 2 2 2 5 2" xfId="39048"/>
    <cellStyle name="40% - Accent6 13 2 2 2 6" xfId="22694"/>
    <cellStyle name="40% - Accent6 13 2 2 2 7" xfId="21208"/>
    <cellStyle name="40% - Accent6 13 2 2 2 8" xfId="40532"/>
    <cellStyle name="40% - Accent6 13 2 2 3" xfId="3866"/>
    <cellStyle name="40% - Accent6 13 2 2 3 2" xfId="9253"/>
    <cellStyle name="40% - Accent6 13 2 2 3 2 2" xfId="28811"/>
    <cellStyle name="40% - Accent6 13 2 2 3 2 3" xfId="46627"/>
    <cellStyle name="40% - Accent6 13 2 2 3 3" xfId="15372"/>
    <cellStyle name="40% - Accent6 13 2 2 3 3 2" xfId="34765"/>
    <cellStyle name="40% - Accent6 13 2 2 3 4" xfId="23582"/>
    <cellStyle name="40% - Accent6 13 2 2 3 5" xfId="41412"/>
    <cellStyle name="40% - Accent6 13 2 2 4" xfId="5974"/>
    <cellStyle name="40% - Accent6 13 2 2 4 2" xfId="11335"/>
    <cellStyle name="40% - Accent6 13 2 2 4 2 2" xfId="30893"/>
    <cellStyle name="40% - Accent6 13 2 2 4 2 3" xfId="48679"/>
    <cellStyle name="40% - Accent6 13 2 2 4 3" xfId="17458"/>
    <cellStyle name="40% - Accent6 13 2 2 4 3 2" xfId="36817"/>
    <cellStyle name="40% - Accent6 13 2 2 4 4" xfId="25634"/>
    <cellStyle name="40% - Accent6 13 2 2 4 5" xfId="43464"/>
    <cellStyle name="40% - Accent6 13 2 2 5" xfId="7622"/>
    <cellStyle name="40% - Accent6 13 2 2 5 2" xfId="27182"/>
    <cellStyle name="40% - Accent6 13 2 2 5 3" xfId="45005"/>
    <cellStyle name="40% - Accent6 13 2 2 6" xfId="13703"/>
    <cellStyle name="40% - Accent6 13 2 2 6 2" xfId="33135"/>
    <cellStyle name="40% - Accent6 13 2 2 7" xfId="18982"/>
    <cellStyle name="40% - Accent6 13 2 2 7 2" xfId="38306"/>
    <cellStyle name="40% - Accent6 13 2 2 8" xfId="21950"/>
    <cellStyle name="40% - Accent6 13 2 2 9" xfId="20466"/>
    <cellStyle name="40% - Accent6 13 2 3" xfId="2281"/>
    <cellStyle name="40% - Accent6 13 2 3 2" xfId="4317"/>
    <cellStyle name="40% - Accent6 13 2 3 2 2" xfId="9704"/>
    <cellStyle name="40% - Accent6 13 2 3 2 2 2" xfId="29262"/>
    <cellStyle name="40% - Accent6 13 2 3 2 2 3" xfId="47077"/>
    <cellStyle name="40% - Accent6 13 2 3 2 3" xfId="15823"/>
    <cellStyle name="40% - Accent6 13 2 3 2 3 2" xfId="35215"/>
    <cellStyle name="40% - Accent6 13 2 3 2 4" xfId="24032"/>
    <cellStyle name="40% - Accent6 13 2 3 2 5" xfId="41862"/>
    <cellStyle name="40% - Accent6 13 2 3 3" xfId="8076"/>
    <cellStyle name="40% - Accent6 13 2 3 3 2" xfId="27636"/>
    <cellStyle name="40% - Accent6 13 2 3 3 3" xfId="45456"/>
    <cellStyle name="40% - Accent6 13 2 3 4" xfId="14157"/>
    <cellStyle name="40% - Accent6 13 2 3 4 2" xfId="33586"/>
    <cellStyle name="40% - Accent6 13 2 3 5" xfId="19433"/>
    <cellStyle name="40% - Accent6 13 2 3 5 2" xfId="38757"/>
    <cellStyle name="40% - Accent6 13 2 3 6" xfId="22402"/>
    <cellStyle name="40% - Accent6 13 2 3 7" xfId="20917"/>
    <cellStyle name="40% - Accent6 13 2 3 8" xfId="40241"/>
    <cellStyle name="40% - Accent6 13 2 4" xfId="3454"/>
    <cellStyle name="40% - Accent6 13 2 4 2" xfId="8946"/>
    <cellStyle name="40% - Accent6 13 2 4 2 2" xfId="28506"/>
    <cellStyle name="40% - Accent6 13 2 4 2 3" xfId="46323"/>
    <cellStyle name="40% - Accent6 13 2 4 3" xfId="15048"/>
    <cellStyle name="40% - Accent6 13 2 4 3 2" xfId="34461"/>
    <cellStyle name="40% - Accent6 13 2 4 4" xfId="23278"/>
    <cellStyle name="40% - Accent6 13 2 4 5" xfId="41108"/>
    <cellStyle name="40% - Accent6 13 2 5" xfId="5365"/>
    <cellStyle name="40% - Accent6 13 2 5 2" xfId="10731"/>
    <cellStyle name="40% - Accent6 13 2 5 2 2" xfId="30289"/>
    <cellStyle name="40% - Accent6 13 2 5 2 3" xfId="48088"/>
    <cellStyle name="40% - Accent6 13 2 5 3" xfId="16854"/>
    <cellStyle name="40% - Accent6 13 2 5 3 2" xfId="36226"/>
    <cellStyle name="40% - Accent6 13 2 5 4" xfId="25043"/>
    <cellStyle name="40% - Accent6 13 2 5 5" xfId="42873"/>
    <cellStyle name="40% - Accent6 13 2 6" xfId="6461"/>
    <cellStyle name="40% - Accent6 13 2 6 2" xfId="11822"/>
    <cellStyle name="40% - Accent6 13 2 6 2 2" xfId="31380"/>
    <cellStyle name="40% - Accent6 13 2 6 2 3" xfId="49165"/>
    <cellStyle name="40% - Accent6 13 2 6 3" xfId="17945"/>
    <cellStyle name="40% - Accent6 13 2 6 3 2" xfId="37303"/>
    <cellStyle name="40% - Accent6 13 2 6 4" xfId="26120"/>
    <cellStyle name="40% - Accent6 13 2 6 5" xfId="43950"/>
    <cellStyle name="40% - Accent6 13 2 7" xfId="6865"/>
    <cellStyle name="40% - Accent6 13 2 7 2" xfId="12226"/>
    <cellStyle name="40% - Accent6 13 2 7 2 2" xfId="31784"/>
    <cellStyle name="40% - Accent6 13 2 7 2 3" xfId="49569"/>
    <cellStyle name="40% - Accent6 13 2 7 3" xfId="18349"/>
    <cellStyle name="40% - Accent6 13 2 7 3 2" xfId="37707"/>
    <cellStyle name="40% - Accent6 13 2 7 4" xfId="26524"/>
    <cellStyle name="40% - Accent6 13 2 7 5" xfId="44354"/>
    <cellStyle name="40% - Accent6 13 2 8" xfId="7330"/>
    <cellStyle name="40% - Accent6 13 2 8 2" xfId="26890"/>
    <cellStyle name="40% - Accent6 13 2 8 3" xfId="44714"/>
    <cellStyle name="40% - Accent6 13 2 9" xfId="12549"/>
    <cellStyle name="40% - Accent6 13 2 9 2" xfId="32106"/>
    <cellStyle name="40% - Accent6 13 2 9 3" xfId="49890"/>
    <cellStyle name="40% - Accent6 13 3" xfId="1681"/>
    <cellStyle name="40% - Accent6 13 3 10" xfId="39645"/>
    <cellStyle name="40% - Accent6 13 3 2" xfId="2427"/>
    <cellStyle name="40% - Accent6 13 3 2 2" xfId="4450"/>
    <cellStyle name="40% - Accent6 13 3 2 2 2" xfId="9837"/>
    <cellStyle name="40% - Accent6 13 3 2 2 2 2" xfId="29395"/>
    <cellStyle name="40% - Accent6 13 3 2 2 2 3" xfId="47210"/>
    <cellStyle name="40% - Accent6 13 3 2 2 3" xfId="15956"/>
    <cellStyle name="40% - Accent6 13 3 2 2 3 2" xfId="35348"/>
    <cellStyle name="40% - Accent6 13 3 2 2 4" xfId="24165"/>
    <cellStyle name="40% - Accent6 13 3 2 2 5" xfId="41995"/>
    <cellStyle name="40% - Accent6 13 3 2 3" xfId="5762"/>
    <cellStyle name="40% - Accent6 13 3 2 3 2" xfId="11123"/>
    <cellStyle name="40% - Accent6 13 3 2 3 2 2" xfId="30681"/>
    <cellStyle name="40% - Accent6 13 3 2 3 2 3" xfId="48467"/>
    <cellStyle name="40% - Accent6 13 3 2 3 3" xfId="17246"/>
    <cellStyle name="40% - Accent6 13 3 2 3 3 2" xfId="36605"/>
    <cellStyle name="40% - Accent6 13 3 2 3 4" xfId="25422"/>
    <cellStyle name="40% - Accent6 13 3 2 3 5" xfId="43252"/>
    <cellStyle name="40% - Accent6 13 3 2 4" xfId="8222"/>
    <cellStyle name="40% - Accent6 13 3 2 4 2" xfId="27782"/>
    <cellStyle name="40% - Accent6 13 3 2 4 3" xfId="45602"/>
    <cellStyle name="40% - Accent6 13 3 2 5" xfId="14303"/>
    <cellStyle name="40% - Accent6 13 3 2 5 2" xfId="33732"/>
    <cellStyle name="40% - Accent6 13 3 2 6" xfId="19579"/>
    <cellStyle name="40% - Accent6 13 3 2 6 2" xfId="38903"/>
    <cellStyle name="40% - Accent6 13 3 2 7" xfId="22548"/>
    <cellStyle name="40% - Accent6 13 3 2 8" xfId="21063"/>
    <cellStyle name="40% - Accent6 13 3 2 9" xfId="40387"/>
    <cellStyle name="40% - Accent6 13 3 3" xfId="3723"/>
    <cellStyle name="40% - Accent6 13 3 3 2" xfId="9110"/>
    <cellStyle name="40% - Accent6 13 3 3 2 2" xfId="28668"/>
    <cellStyle name="40% - Accent6 13 3 3 2 3" xfId="46484"/>
    <cellStyle name="40% - Accent6 13 3 3 3" xfId="15229"/>
    <cellStyle name="40% - Accent6 13 3 3 3 2" xfId="34622"/>
    <cellStyle name="40% - Accent6 13 3 3 4" xfId="23439"/>
    <cellStyle name="40% - Accent6 13 3 3 5" xfId="41269"/>
    <cellStyle name="40% - Accent6 13 3 4" xfId="5138"/>
    <cellStyle name="40% - Accent6 13 3 4 2" xfId="10505"/>
    <cellStyle name="40% - Accent6 13 3 4 2 2" xfId="30063"/>
    <cellStyle name="40% - Accent6 13 3 4 2 3" xfId="47876"/>
    <cellStyle name="40% - Accent6 13 3 4 3" xfId="16628"/>
    <cellStyle name="40% - Accent6 13 3 4 3 2" xfId="36014"/>
    <cellStyle name="40% - Accent6 13 3 4 4" xfId="24831"/>
    <cellStyle name="40% - Accent6 13 3 4 5" xfId="42661"/>
    <cellStyle name="40% - Accent6 13 3 5" xfId="7476"/>
    <cellStyle name="40% - Accent6 13 3 5 2" xfId="27036"/>
    <cellStyle name="40% - Accent6 13 3 5 3" xfId="44860"/>
    <cellStyle name="40% - Accent6 13 3 6" xfId="13557"/>
    <cellStyle name="40% - Accent6 13 3 6 2" xfId="32990"/>
    <cellStyle name="40% - Accent6 13 3 7" xfId="18837"/>
    <cellStyle name="40% - Accent6 13 3 7 2" xfId="38161"/>
    <cellStyle name="40% - Accent6 13 3 8" xfId="21805"/>
    <cellStyle name="40% - Accent6 13 3 9" xfId="20321"/>
    <cellStyle name="40% - Accent6 13 4" xfId="1989"/>
    <cellStyle name="40% - Accent6 13 4 10" xfId="39951"/>
    <cellStyle name="40% - Accent6 13 4 2" xfId="2734"/>
    <cellStyle name="40% - Accent6 13 4 2 2" xfId="4756"/>
    <cellStyle name="40% - Accent6 13 4 2 2 2" xfId="10143"/>
    <cellStyle name="40% - Accent6 13 4 2 2 2 2" xfId="29701"/>
    <cellStyle name="40% - Accent6 13 4 2 2 2 3" xfId="47515"/>
    <cellStyle name="40% - Accent6 13 4 2 2 3" xfId="16262"/>
    <cellStyle name="40% - Accent6 13 4 2 2 3 2" xfId="35653"/>
    <cellStyle name="40% - Accent6 13 4 2 2 4" xfId="24470"/>
    <cellStyle name="40% - Accent6 13 4 2 2 5" xfId="42300"/>
    <cellStyle name="40% - Accent6 13 4 2 3" xfId="8529"/>
    <cellStyle name="40% - Accent6 13 4 2 3 2" xfId="28089"/>
    <cellStyle name="40% - Accent6 13 4 2 3 3" xfId="45908"/>
    <cellStyle name="40% - Accent6 13 4 2 4" xfId="14610"/>
    <cellStyle name="40% - Accent6 13 4 2 4 2" xfId="34038"/>
    <cellStyle name="40% - Accent6 13 4 2 5" xfId="19885"/>
    <cellStyle name="40% - Accent6 13 4 2 5 2" xfId="39209"/>
    <cellStyle name="40% - Accent6 13 4 2 6" xfId="22855"/>
    <cellStyle name="40% - Accent6 13 4 2 7" xfId="21369"/>
    <cellStyle name="40% - Accent6 13 4 2 8" xfId="40693"/>
    <cellStyle name="40% - Accent6 13 4 3" xfId="4026"/>
    <cellStyle name="40% - Accent6 13 4 3 2" xfId="9413"/>
    <cellStyle name="40% - Accent6 13 4 3 2 2" xfId="28971"/>
    <cellStyle name="40% - Accent6 13 4 3 2 3" xfId="46787"/>
    <cellStyle name="40% - Accent6 13 4 3 3" xfId="15532"/>
    <cellStyle name="40% - Accent6 13 4 3 3 2" xfId="34925"/>
    <cellStyle name="40% - Accent6 13 4 3 4" xfId="23742"/>
    <cellStyle name="40% - Accent6 13 4 3 5" xfId="41572"/>
    <cellStyle name="40% - Accent6 13 4 4" xfId="5572"/>
    <cellStyle name="40% - Accent6 13 4 4 2" xfId="10933"/>
    <cellStyle name="40% - Accent6 13 4 4 2 2" xfId="30491"/>
    <cellStyle name="40% - Accent6 13 4 4 2 3" xfId="48277"/>
    <cellStyle name="40% - Accent6 13 4 4 3" xfId="17056"/>
    <cellStyle name="40% - Accent6 13 4 4 3 2" xfId="36415"/>
    <cellStyle name="40% - Accent6 13 4 4 4" xfId="25232"/>
    <cellStyle name="40% - Accent6 13 4 4 5" xfId="43062"/>
    <cellStyle name="40% - Accent6 13 4 5" xfId="7784"/>
    <cellStyle name="40% - Accent6 13 4 5 2" xfId="27344"/>
    <cellStyle name="40% - Accent6 13 4 5 3" xfId="45166"/>
    <cellStyle name="40% - Accent6 13 4 6" xfId="13865"/>
    <cellStyle name="40% - Accent6 13 4 6 2" xfId="33296"/>
    <cellStyle name="40% - Accent6 13 4 7" xfId="19143"/>
    <cellStyle name="40% - Accent6 13 4 7 2" xfId="38467"/>
    <cellStyle name="40% - Accent6 13 4 8" xfId="22111"/>
    <cellStyle name="40% - Accent6 13 4 9" xfId="20627"/>
    <cellStyle name="40% - Accent6 13 5" xfId="2135"/>
    <cellStyle name="40% - Accent6 13 5 2" xfId="4171"/>
    <cellStyle name="40% - Accent6 13 5 2 2" xfId="9558"/>
    <cellStyle name="40% - Accent6 13 5 2 2 2" xfId="29116"/>
    <cellStyle name="40% - Accent6 13 5 2 2 3" xfId="46932"/>
    <cellStyle name="40% - Accent6 13 5 2 3" xfId="15677"/>
    <cellStyle name="40% - Accent6 13 5 2 3 2" xfId="35070"/>
    <cellStyle name="40% - Accent6 13 5 2 4" xfId="23887"/>
    <cellStyle name="40% - Accent6 13 5 2 5" xfId="41717"/>
    <cellStyle name="40% - Accent6 13 5 3" xfId="7930"/>
    <cellStyle name="40% - Accent6 13 5 3 2" xfId="27490"/>
    <cellStyle name="40% - Accent6 13 5 3 3" xfId="45311"/>
    <cellStyle name="40% - Accent6 13 5 4" xfId="14011"/>
    <cellStyle name="40% - Accent6 13 5 4 2" xfId="33441"/>
    <cellStyle name="40% - Accent6 13 5 5" xfId="19288"/>
    <cellStyle name="40% - Accent6 13 5 5 2" xfId="38612"/>
    <cellStyle name="40% - Accent6 13 5 6" xfId="22256"/>
    <cellStyle name="40% - Accent6 13 5 7" xfId="20772"/>
    <cellStyle name="40% - Accent6 13 5 8" xfId="40096"/>
    <cellStyle name="40% - Accent6 13 6" xfId="3163"/>
    <cellStyle name="40% - Accent6 13 6 2" xfId="8743"/>
    <cellStyle name="40% - Accent6 13 6 2 2" xfId="28303"/>
    <cellStyle name="40% - Accent6 13 6 2 3" xfId="46120"/>
    <cellStyle name="40% - Accent6 13 6 3" xfId="14834"/>
    <cellStyle name="40% - Accent6 13 6 3 2" xfId="34254"/>
    <cellStyle name="40% - Accent6 13 6 4" xfId="23071"/>
    <cellStyle name="40% - Accent6 13 6 5" xfId="40905"/>
    <cellStyle name="40% - Accent6 13 7" xfId="4931"/>
    <cellStyle name="40% - Accent6 13 7 2" xfId="10315"/>
    <cellStyle name="40% - Accent6 13 7 2 2" xfId="29873"/>
    <cellStyle name="40% - Accent6 13 7 2 3" xfId="47686"/>
    <cellStyle name="40% - Accent6 13 7 3" xfId="16437"/>
    <cellStyle name="40% - Accent6 13 7 3 2" xfId="35824"/>
    <cellStyle name="40% - Accent6 13 7 4" xfId="24641"/>
    <cellStyle name="40% - Accent6 13 7 5" xfId="42471"/>
    <cellStyle name="40% - Accent6 13 8" xfId="6258"/>
    <cellStyle name="40% - Accent6 13 8 2" xfId="11619"/>
    <cellStyle name="40% - Accent6 13 8 2 2" xfId="31177"/>
    <cellStyle name="40% - Accent6 13 8 2 3" xfId="48962"/>
    <cellStyle name="40% - Accent6 13 8 3" xfId="17742"/>
    <cellStyle name="40% - Accent6 13 8 3 2" xfId="37100"/>
    <cellStyle name="40% - Accent6 13 8 4" xfId="25917"/>
    <cellStyle name="40% - Accent6 13 8 5" xfId="43747"/>
    <cellStyle name="40% - Accent6 13 9" xfId="6662"/>
    <cellStyle name="40% - Accent6 13 9 2" xfId="12023"/>
    <cellStyle name="40% - Accent6 13 9 2 2" xfId="31581"/>
    <cellStyle name="40% - Accent6 13 9 2 3" xfId="49366"/>
    <cellStyle name="40% - Accent6 13 9 3" xfId="18146"/>
    <cellStyle name="40% - Accent6 13 9 3 2" xfId="37504"/>
    <cellStyle name="40% - Accent6 13 9 4" xfId="26321"/>
    <cellStyle name="40% - Accent6 13 9 5" xfId="44151"/>
    <cellStyle name="40% - Accent6 14" xfId="1860"/>
    <cellStyle name="40% - Accent6 14 10" xfId="20499"/>
    <cellStyle name="40% - Accent6 14 11" xfId="39823"/>
    <cellStyle name="40% - Accent6 14 2" xfId="2606"/>
    <cellStyle name="40% - Accent6 14 2 2" xfId="4628"/>
    <cellStyle name="40% - Accent6 14 2 2 2" xfId="6029"/>
    <cellStyle name="40% - Accent6 14 2 2 2 2" xfId="11390"/>
    <cellStyle name="40% - Accent6 14 2 2 2 2 2" xfId="30948"/>
    <cellStyle name="40% - Accent6 14 2 2 2 2 3" xfId="48734"/>
    <cellStyle name="40% - Accent6 14 2 2 2 3" xfId="17513"/>
    <cellStyle name="40% - Accent6 14 2 2 2 3 2" xfId="36872"/>
    <cellStyle name="40% - Accent6 14 2 2 2 4" xfId="25689"/>
    <cellStyle name="40% - Accent6 14 2 2 2 5" xfId="43519"/>
    <cellStyle name="40% - Accent6 14 2 2 3" xfId="10015"/>
    <cellStyle name="40% - Accent6 14 2 2 3 2" xfId="29573"/>
    <cellStyle name="40% - Accent6 14 2 2 3 3" xfId="47387"/>
    <cellStyle name="40% - Accent6 14 2 2 4" xfId="16134"/>
    <cellStyle name="40% - Accent6 14 2 2 4 2" xfId="35525"/>
    <cellStyle name="40% - Accent6 14 2 2 5" xfId="24342"/>
    <cellStyle name="40% - Accent6 14 2 2 6" xfId="42172"/>
    <cellStyle name="40% - Accent6 14 2 3" xfId="5420"/>
    <cellStyle name="40% - Accent6 14 2 3 2" xfId="10786"/>
    <cellStyle name="40% - Accent6 14 2 3 2 2" xfId="30344"/>
    <cellStyle name="40% - Accent6 14 2 3 2 3" xfId="48143"/>
    <cellStyle name="40% - Accent6 14 2 3 3" xfId="16909"/>
    <cellStyle name="40% - Accent6 14 2 3 3 2" xfId="36281"/>
    <cellStyle name="40% - Accent6 14 2 3 4" xfId="25098"/>
    <cellStyle name="40% - Accent6 14 2 3 5" xfId="42928"/>
    <cellStyle name="40% - Accent6 14 2 4" xfId="8401"/>
    <cellStyle name="40% - Accent6 14 2 4 2" xfId="27961"/>
    <cellStyle name="40% - Accent6 14 2 4 3" xfId="45780"/>
    <cellStyle name="40% - Accent6 14 2 5" xfId="14482"/>
    <cellStyle name="40% - Accent6 14 2 5 2" xfId="33910"/>
    <cellStyle name="40% - Accent6 14 2 6" xfId="19757"/>
    <cellStyle name="40% - Accent6 14 2 6 2" xfId="39081"/>
    <cellStyle name="40% - Accent6 14 2 7" xfId="22727"/>
    <cellStyle name="40% - Accent6 14 2 8" xfId="21241"/>
    <cellStyle name="40% - Accent6 14 2 9" xfId="40565"/>
    <cellStyle name="40% - Accent6 14 3" xfId="3898"/>
    <cellStyle name="40% - Accent6 14 3 2" xfId="5817"/>
    <cellStyle name="40% - Accent6 14 3 2 2" xfId="11178"/>
    <cellStyle name="40% - Accent6 14 3 2 2 2" xfId="30736"/>
    <cellStyle name="40% - Accent6 14 3 2 2 3" xfId="48522"/>
    <cellStyle name="40% - Accent6 14 3 2 3" xfId="17301"/>
    <cellStyle name="40% - Accent6 14 3 2 3 2" xfId="36660"/>
    <cellStyle name="40% - Accent6 14 3 2 4" xfId="25477"/>
    <cellStyle name="40% - Accent6 14 3 2 5" xfId="43307"/>
    <cellStyle name="40% - Accent6 14 3 3" xfId="5193"/>
    <cellStyle name="40% - Accent6 14 3 3 2" xfId="10560"/>
    <cellStyle name="40% - Accent6 14 3 3 2 2" xfId="30118"/>
    <cellStyle name="40% - Accent6 14 3 3 2 3" xfId="47931"/>
    <cellStyle name="40% - Accent6 14 3 3 3" xfId="16683"/>
    <cellStyle name="40% - Accent6 14 3 3 3 2" xfId="36069"/>
    <cellStyle name="40% - Accent6 14 3 3 4" xfId="24886"/>
    <cellStyle name="40% - Accent6 14 3 3 5" xfId="42716"/>
    <cellStyle name="40% - Accent6 14 3 4" xfId="9285"/>
    <cellStyle name="40% - Accent6 14 3 4 2" xfId="28843"/>
    <cellStyle name="40% - Accent6 14 3 4 3" xfId="46659"/>
    <cellStyle name="40% - Accent6 14 3 5" xfId="15404"/>
    <cellStyle name="40% - Accent6 14 3 5 2" xfId="34797"/>
    <cellStyle name="40% - Accent6 14 3 6" xfId="23614"/>
    <cellStyle name="40% - Accent6 14 3 7" xfId="41444"/>
    <cellStyle name="40% - Accent6 14 4" xfId="2961"/>
    <cellStyle name="40% - Accent6 14 4 2" xfId="5632"/>
    <cellStyle name="40% - Accent6 14 4 2 2" xfId="10993"/>
    <cellStyle name="40% - Accent6 14 4 2 2 2" xfId="30551"/>
    <cellStyle name="40% - Accent6 14 4 2 2 3" xfId="48337"/>
    <cellStyle name="40% - Accent6 14 4 2 3" xfId="17116"/>
    <cellStyle name="40% - Accent6 14 4 2 3 2" xfId="36475"/>
    <cellStyle name="40% - Accent6 14 4 2 4" xfId="25292"/>
    <cellStyle name="40% - Accent6 14 4 2 5" xfId="43122"/>
    <cellStyle name="40% - Accent6 14 5" xfId="4994"/>
    <cellStyle name="40% - Accent6 14 5 2" xfId="10375"/>
    <cellStyle name="40% - Accent6 14 5 2 2" xfId="29933"/>
    <cellStyle name="40% - Accent6 14 5 2 3" xfId="47746"/>
    <cellStyle name="40% - Accent6 14 5 3" xfId="16497"/>
    <cellStyle name="40% - Accent6 14 5 3 2" xfId="35884"/>
    <cellStyle name="40% - Accent6 14 5 4" xfId="24701"/>
    <cellStyle name="40% - Accent6 14 5 5" xfId="42531"/>
    <cellStyle name="40% - Accent6 14 6" xfId="7655"/>
    <cellStyle name="40% - Accent6 14 6 2" xfId="27215"/>
    <cellStyle name="40% - Accent6 14 6 3" xfId="45038"/>
    <cellStyle name="40% - Accent6 14 7" xfId="13736"/>
    <cellStyle name="40% - Accent6 14 7 2" xfId="33168"/>
    <cellStyle name="40% - Accent6 14 8" xfId="19015"/>
    <cellStyle name="40% - Accent6 14 8 2" xfId="38339"/>
    <cellStyle name="40% - Accent6 14 9" xfId="21983"/>
    <cellStyle name="40% - Accent6 15" xfId="2947"/>
    <cellStyle name="40% - Accent6 15 2" xfId="3326"/>
    <cellStyle name="40% - Accent6 15 2 2" xfId="5843"/>
    <cellStyle name="40% - Accent6 15 2 2 2" xfId="11204"/>
    <cellStyle name="40% - Accent6 15 2 2 2 2" xfId="30762"/>
    <cellStyle name="40% - Accent6 15 2 2 2 3" xfId="48548"/>
    <cellStyle name="40% - Accent6 15 2 2 3" xfId="17327"/>
    <cellStyle name="40% - Accent6 15 2 2 3 2" xfId="36686"/>
    <cellStyle name="40% - Accent6 15 2 2 4" xfId="25503"/>
    <cellStyle name="40% - Accent6 15 2 2 5" xfId="43333"/>
    <cellStyle name="40% - Accent6 15 2 3" xfId="5232"/>
    <cellStyle name="40% - Accent6 15 2 3 2" xfId="10599"/>
    <cellStyle name="40% - Accent6 15 2 3 2 2" xfId="30157"/>
    <cellStyle name="40% - Accent6 15 2 3 2 3" xfId="47957"/>
    <cellStyle name="40% - Accent6 15 2 3 3" xfId="16722"/>
    <cellStyle name="40% - Accent6 15 2 3 3 2" xfId="36095"/>
    <cellStyle name="40% - Accent6 15 2 3 4" xfId="24912"/>
    <cellStyle name="40% - Accent6 15 2 3 5" xfId="42742"/>
    <cellStyle name="40% - Accent6 15 2 4" xfId="6333"/>
    <cellStyle name="40% - Accent6 15 2 4 2" xfId="11694"/>
    <cellStyle name="40% - Accent6 15 2 4 2 2" xfId="31252"/>
    <cellStyle name="40% - Accent6 15 2 4 2 3" xfId="49037"/>
    <cellStyle name="40% - Accent6 15 2 4 3" xfId="17817"/>
    <cellStyle name="40% - Accent6 15 2 4 3 2" xfId="37175"/>
    <cellStyle name="40% - Accent6 15 2 4 4" xfId="25992"/>
    <cellStyle name="40% - Accent6 15 2 4 5" xfId="43822"/>
    <cellStyle name="40% - Accent6 15 2 5" xfId="6737"/>
    <cellStyle name="40% - Accent6 15 2 5 2" xfId="12098"/>
    <cellStyle name="40% - Accent6 15 2 5 2 2" xfId="31656"/>
    <cellStyle name="40% - Accent6 15 2 5 2 3" xfId="49441"/>
    <cellStyle name="40% - Accent6 15 2 5 3" xfId="18221"/>
    <cellStyle name="40% - Accent6 15 2 5 3 2" xfId="37579"/>
    <cellStyle name="40% - Accent6 15 2 5 4" xfId="26396"/>
    <cellStyle name="40% - Accent6 15 2 5 5" xfId="44226"/>
    <cellStyle name="40% - Accent6 15 2 6" xfId="8818"/>
    <cellStyle name="40% - Accent6 15 2 6 2" xfId="28378"/>
    <cellStyle name="40% - Accent6 15 2 6 3" xfId="46195"/>
    <cellStyle name="40% - Accent6 15 2 7" xfId="14920"/>
    <cellStyle name="40% - Accent6 15 2 7 2" xfId="34333"/>
    <cellStyle name="40% - Accent6 15 2 8" xfId="23150"/>
    <cellStyle name="40% - Accent6 15 2 9" xfId="40980"/>
    <cellStyle name="40% - Accent6 15 3" xfId="5009"/>
    <cellStyle name="40% - Accent6 15 4" xfId="6130"/>
    <cellStyle name="40% - Accent6 15 4 2" xfId="11491"/>
    <cellStyle name="40% - Accent6 15 4 2 2" xfId="31049"/>
    <cellStyle name="40% - Accent6 15 4 2 3" xfId="48834"/>
    <cellStyle name="40% - Accent6 15 4 3" xfId="17614"/>
    <cellStyle name="40% - Accent6 15 4 3 2" xfId="36972"/>
    <cellStyle name="40% - Accent6 15 4 4" xfId="25789"/>
    <cellStyle name="40% - Accent6 15 4 5" xfId="43619"/>
    <cellStyle name="40% - Accent6 15 5" xfId="6534"/>
    <cellStyle name="40% - Accent6 15 5 2" xfId="11895"/>
    <cellStyle name="40% - Accent6 15 5 2 2" xfId="31453"/>
    <cellStyle name="40% - Accent6 15 5 2 3" xfId="49238"/>
    <cellStyle name="40% - Accent6 15 5 3" xfId="18018"/>
    <cellStyle name="40% - Accent6 15 5 3 2" xfId="37376"/>
    <cellStyle name="40% - Accent6 15 5 4" xfId="26193"/>
    <cellStyle name="40% - Accent6 15 5 5" xfId="44023"/>
    <cellStyle name="40% - Accent6 15 6" xfId="8615"/>
    <cellStyle name="40% - Accent6 15 6 2" xfId="28175"/>
    <cellStyle name="40% - Accent6 15 6 3" xfId="45992"/>
    <cellStyle name="40% - Accent6 15 7" xfId="14706"/>
    <cellStyle name="40% - Accent6 15 7 2" xfId="34126"/>
    <cellStyle name="40% - Accent6 15 8" xfId="22943"/>
    <cellStyle name="40% - Accent6 15 9" xfId="40777"/>
    <cellStyle name="40% - Accent6 16" xfId="3256"/>
    <cellStyle name="40% - Accent6 17" xfId="2804"/>
    <cellStyle name="40% - Accent6 18" xfId="2768"/>
    <cellStyle name="40% - Accent6 18 2" xfId="8562"/>
    <cellStyle name="40% - Accent6 18 2 2" xfId="28122"/>
    <cellStyle name="40% - Accent6 18 2 3" xfId="45939"/>
    <cellStyle name="40% - Accent6 18 3" xfId="14643"/>
    <cellStyle name="40% - Accent6 18 3 2" xfId="34069"/>
    <cellStyle name="40% - Accent6 18 4" xfId="22886"/>
    <cellStyle name="40% - Accent6 18 5" xfId="40724"/>
    <cellStyle name="40% - Accent6 19" xfId="7005"/>
    <cellStyle name="40% - Accent6 2" xfId="340"/>
    <cellStyle name="40% - Accent6 2 10" xfId="1064"/>
    <cellStyle name="40% - Accent6 2 10 10" xfId="6560"/>
    <cellStyle name="40% - Accent6 2 10 10 2" xfId="11921"/>
    <cellStyle name="40% - Accent6 2 10 10 2 2" xfId="31479"/>
    <cellStyle name="40% - Accent6 2 10 10 2 3" xfId="49264"/>
    <cellStyle name="40% - Accent6 2 10 10 3" xfId="18044"/>
    <cellStyle name="40% - Accent6 2 10 10 3 2" xfId="37402"/>
    <cellStyle name="40% - Accent6 2 10 10 4" xfId="26219"/>
    <cellStyle name="40% - Accent6 2 10 10 5" xfId="44049"/>
    <cellStyle name="40% - Accent6 2 10 11" xfId="7081"/>
    <cellStyle name="40% - Accent6 2 10 11 2" xfId="26642"/>
    <cellStyle name="40% - Accent6 2 10 11 3" xfId="44467"/>
    <cellStyle name="40% - Accent6 2 10 12" xfId="12289"/>
    <cellStyle name="40% - Accent6 2 10 12 2" xfId="31847"/>
    <cellStyle name="40% - Accent6 2 10 12 3" xfId="49632"/>
    <cellStyle name="40% - Accent6 2 10 13" xfId="12642"/>
    <cellStyle name="40% - Accent6 2 10 13 2" xfId="32199"/>
    <cellStyle name="40% - Accent6 2 10 13 3" xfId="49942"/>
    <cellStyle name="40% - Accent6 2 10 14" xfId="13093"/>
    <cellStyle name="40% - Accent6 2 10 14 2" xfId="32595"/>
    <cellStyle name="40% - Accent6 2 10 15" xfId="18410"/>
    <cellStyle name="40% - Accent6 2 10 15 2" xfId="37768"/>
    <cellStyle name="40% - Accent6 2 10 16" xfId="21412"/>
    <cellStyle name="40% - Accent6 2 10 17" xfId="19928"/>
    <cellStyle name="40% - Accent6 2 10 18" xfId="39252"/>
    <cellStyle name="40% - Accent6 2 10 2" xfId="1235"/>
    <cellStyle name="40% - Accent6 2 10 2 10" xfId="7140"/>
    <cellStyle name="40% - Accent6 2 10 2 10 2" xfId="26700"/>
    <cellStyle name="40% - Accent6 2 10 2 10 3" xfId="44525"/>
    <cellStyle name="40% - Accent6 2 10 2 11" xfId="12348"/>
    <cellStyle name="40% - Accent6 2 10 2 11 2" xfId="31906"/>
    <cellStyle name="40% - Accent6 2 10 2 11 3" xfId="49690"/>
    <cellStyle name="40% - Accent6 2 10 2 12" xfId="12703"/>
    <cellStyle name="40% - Accent6 2 10 2 12 2" xfId="32259"/>
    <cellStyle name="40% - Accent6 2 10 2 12 3" xfId="50000"/>
    <cellStyle name="40% - Accent6 2 10 2 13" xfId="13156"/>
    <cellStyle name="40% - Accent6 2 10 2 13 2" xfId="32655"/>
    <cellStyle name="40% - Accent6 2 10 2 14" xfId="18468"/>
    <cellStyle name="40% - Accent6 2 10 2 14 2" xfId="37826"/>
    <cellStyle name="40% - Accent6 2 10 2 15" xfId="21470"/>
    <cellStyle name="40% - Accent6 2 10 2 16" xfId="19986"/>
    <cellStyle name="40% - Accent6 2 10 2 17" xfId="39310"/>
    <cellStyle name="40% - Accent6 2 10 2 2" xfId="1490"/>
    <cellStyle name="40% - Accent6 2 10 2 2 10" xfId="12861"/>
    <cellStyle name="40% - Accent6 2 10 2 2 10 2" xfId="32417"/>
    <cellStyle name="40% - Accent6 2 10 2 2 10 3" xfId="50156"/>
    <cellStyle name="40% - Accent6 2 10 2 2 11" xfId="13367"/>
    <cellStyle name="40% - Accent6 2 10 2 2 11 2" xfId="32800"/>
    <cellStyle name="40% - Accent6 2 10 2 2 12" xfId="18647"/>
    <cellStyle name="40% - Accent6 2 10 2 2 12 2" xfId="37971"/>
    <cellStyle name="40% - Accent6 2 10 2 2 13" xfId="21615"/>
    <cellStyle name="40% - Accent6 2 10 2 2 14" xfId="20131"/>
    <cellStyle name="40% - Accent6 2 10 2 2 15" xfId="39455"/>
    <cellStyle name="40% - Accent6 2 10 2 2 2" xfId="1783"/>
    <cellStyle name="40% - Accent6 2 10 2 2 2 10" xfId="39746"/>
    <cellStyle name="40% - Accent6 2 10 2 2 2 2" xfId="2529"/>
    <cellStyle name="40% - Accent6 2 10 2 2 2 2 2" xfId="4552"/>
    <cellStyle name="40% - Accent6 2 10 2 2 2 2 2 2" xfId="9939"/>
    <cellStyle name="40% - Accent6 2 10 2 2 2 2 2 2 2" xfId="29497"/>
    <cellStyle name="40% - Accent6 2 10 2 2 2 2 2 2 3" xfId="47311"/>
    <cellStyle name="40% - Accent6 2 10 2 2 2 2 2 3" xfId="16058"/>
    <cellStyle name="40% - Accent6 2 10 2 2 2 2 2 3 2" xfId="35449"/>
    <cellStyle name="40% - Accent6 2 10 2 2 2 2 2 4" xfId="24266"/>
    <cellStyle name="40% - Accent6 2 10 2 2 2 2 2 5" xfId="42096"/>
    <cellStyle name="40% - Accent6 2 10 2 2 2 2 3" xfId="8324"/>
    <cellStyle name="40% - Accent6 2 10 2 2 2 2 3 2" xfId="27884"/>
    <cellStyle name="40% - Accent6 2 10 2 2 2 2 3 3" xfId="45703"/>
    <cellStyle name="40% - Accent6 2 10 2 2 2 2 4" xfId="14405"/>
    <cellStyle name="40% - Accent6 2 10 2 2 2 2 4 2" xfId="33833"/>
    <cellStyle name="40% - Accent6 2 10 2 2 2 2 5" xfId="19680"/>
    <cellStyle name="40% - Accent6 2 10 2 2 2 2 5 2" xfId="39004"/>
    <cellStyle name="40% - Accent6 2 10 2 2 2 2 6" xfId="22650"/>
    <cellStyle name="40% - Accent6 2 10 2 2 2 2 7" xfId="21164"/>
    <cellStyle name="40% - Accent6 2 10 2 2 2 2 8" xfId="40488"/>
    <cellStyle name="40% - Accent6 2 10 2 2 2 3" xfId="3822"/>
    <cellStyle name="40% - Accent6 2 10 2 2 2 3 2" xfId="9209"/>
    <cellStyle name="40% - Accent6 2 10 2 2 2 3 2 2" xfId="28767"/>
    <cellStyle name="40% - Accent6 2 10 2 2 2 3 2 3" xfId="46583"/>
    <cellStyle name="40% - Accent6 2 10 2 2 2 3 3" xfId="15328"/>
    <cellStyle name="40% - Accent6 2 10 2 2 2 3 3 2" xfId="34721"/>
    <cellStyle name="40% - Accent6 2 10 2 2 2 3 4" xfId="23538"/>
    <cellStyle name="40% - Accent6 2 10 2 2 2 3 5" xfId="41368"/>
    <cellStyle name="40% - Accent6 2 10 2 2 2 4" xfId="5930"/>
    <cellStyle name="40% - Accent6 2 10 2 2 2 4 2" xfId="11291"/>
    <cellStyle name="40% - Accent6 2 10 2 2 2 4 2 2" xfId="30849"/>
    <cellStyle name="40% - Accent6 2 10 2 2 2 4 2 3" xfId="48635"/>
    <cellStyle name="40% - Accent6 2 10 2 2 2 4 3" xfId="17414"/>
    <cellStyle name="40% - Accent6 2 10 2 2 2 4 3 2" xfId="36773"/>
    <cellStyle name="40% - Accent6 2 10 2 2 2 4 4" xfId="25590"/>
    <cellStyle name="40% - Accent6 2 10 2 2 2 4 5" xfId="43420"/>
    <cellStyle name="40% - Accent6 2 10 2 2 2 5" xfId="7578"/>
    <cellStyle name="40% - Accent6 2 10 2 2 2 5 2" xfId="27138"/>
    <cellStyle name="40% - Accent6 2 10 2 2 2 5 3" xfId="44961"/>
    <cellStyle name="40% - Accent6 2 10 2 2 2 6" xfId="13659"/>
    <cellStyle name="40% - Accent6 2 10 2 2 2 6 2" xfId="33091"/>
    <cellStyle name="40% - Accent6 2 10 2 2 2 7" xfId="18938"/>
    <cellStyle name="40% - Accent6 2 10 2 2 2 7 2" xfId="38262"/>
    <cellStyle name="40% - Accent6 2 10 2 2 2 8" xfId="21906"/>
    <cellStyle name="40% - Accent6 2 10 2 2 2 9" xfId="20422"/>
    <cellStyle name="40% - Accent6 2 10 2 2 3" xfId="2237"/>
    <cellStyle name="40% - Accent6 2 10 2 2 3 2" xfId="4273"/>
    <cellStyle name="40% - Accent6 2 10 2 2 3 2 2" xfId="9660"/>
    <cellStyle name="40% - Accent6 2 10 2 2 3 2 2 2" xfId="29218"/>
    <cellStyle name="40% - Accent6 2 10 2 2 3 2 2 3" xfId="47033"/>
    <cellStyle name="40% - Accent6 2 10 2 2 3 2 3" xfId="15779"/>
    <cellStyle name="40% - Accent6 2 10 2 2 3 2 3 2" xfId="35171"/>
    <cellStyle name="40% - Accent6 2 10 2 2 3 2 4" xfId="23988"/>
    <cellStyle name="40% - Accent6 2 10 2 2 3 2 5" xfId="41818"/>
    <cellStyle name="40% - Accent6 2 10 2 2 3 3" xfId="8032"/>
    <cellStyle name="40% - Accent6 2 10 2 2 3 3 2" xfId="27592"/>
    <cellStyle name="40% - Accent6 2 10 2 2 3 3 3" xfId="45412"/>
    <cellStyle name="40% - Accent6 2 10 2 2 3 4" xfId="14113"/>
    <cellStyle name="40% - Accent6 2 10 2 2 3 4 2" xfId="33542"/>
    <cellStyle name="40% - Accent6 2 10 2 2 3 5" xfId="19389"/>
    <cellStyle name="40% - Accent6 2 10 2 2 3 5 2" xfId="38713"/>
    <cellStyle name="40% - Accent6 2 10 2 2 3 6" xfId="22358"/>
    <cellStyle name="40% - Accent6 2 10 2 2 3 7" xfId="20873"/>
    <cellStyle name="40% - Accent6 2 10 2 2 3 8" xfId="40197"/>
    <cellStyle name="40% - Accent6 2 10 2 2 4" xfId="3410"/>
    <cellStyle name="40% - Accent6 2 10 2 2 4 2" xfId="8902"/>
    <cellStyle name="40% - Accent6 2 10 2 2 4 2 2" xfId="28462"/>
    <cellStyle name="40% - Accent6 2 10 2 2 4 2 3" xfId="46279"/>
    <cellStyle name="40% - Accent6 2 10 2 2 4 3" xfId="15004"/>
    <cellStyle name="40% - Accent6 2 10 2 2 4 3 2" xfId="34417"/>
    <cellStyle name="40% - Accent6 2 10 2 2 4 4" xfId="23234"/>
    <cellStyle name="40% - Accent6 2 10 2 2 4 5" xfId="41064"/>
    <cellStyle name="40% - Accent6 2 10 2 2 5" xfId="5321"/>
    <cellStyle name="40% - Accent6 2 10 2 2 5 2" xfId="10687"/>
    <cellStyle name="40% - Accent6 2 10 2 2 5 2 2" xfId="30245"/>
    <cellStyle name="40% - Accent6 2 10 2 2 5 2 3" xfId="48044"/>
    <cellStyle name="40% - Accent6 2 10 2 2 5 3" xfId="16810"/>
    <cellStyle name="40% - Accent6 2 10 2 2 5 3 2" xfId="36182"/>
    <cellStyle name="40% - Accent6 2 10 2 2 5 4" xfId="24999"/>
    <cellStyle name="40% - Accent6 2 10 2 2 5 5" xfId="42829"/>
    <cellStyle name="40% - Accent6 2 10 2 2 6" xfId="6417"/>
    <cellStyle name="40% - Accent6 2 10 2 2 6 2" xfId="11778"/>
    <cellStyle name="40% - Accent6 2 10 2 2 6 2 2" xfId="31336"/>
    <cellStyle name="40% - Accent6 2 10 2 2 6 2 3" xfId="49121"/>
    <cellStyle name="40% - Accent6 2 10 2 2 6 3" xfId="17901"/>
    <cellStyle name="40% - Accent6 2 10 2 2 6 3 2" xfId="37259"/>
    <cellStyle name="40% - Accent6 2 10 2 2 6 4" xfId="26076"/>
    <cellStyle name="40% - Accent6 2 10 2 2 6 5" xfId="43906"/>
    <cellStyle name="40% - Accent6 2 10 2 2 7" xfId="6821"/>
    <cellStyle name="40% - Accent6 2 10 2 2 7 2" xfId="12182"/>
    <cellStyle name="40% - Accent6 2 10 2 2 7 2 2" xfId="31740"/>
    <cellStyle name="40% - Accent6 2 10 2 2 7 2 3" xfId="49525"/>
    <cellStyle name="40% - Accent6 2 10 2 2 7 3" xfId="18305"/>
    <cellStyle name="40% - Accent6 2 10 2 2 7 3 2" xfId="37663"/>
    <cellStyle name="40% - Accent6 2 10 2 2 7 4" xfId="26480"/>
    <cellStyle name="40% - Accent6 2 10 2 2 7 5" xfId="44310"/>
    <cellStyle name="40% - Accent6 2 10 2 2 8" xfId="7286"/>
    <cellStyle name="40% - Accent6 2 10 2 2 8 2" xfId="26846"/>
    <cellStyle name="40% - Accent6 2 10 2 2 8 3" xfId="44670"/>
    <cellStyle name="40% - Accent6 2 10 2 2 9" xfId="12505"/>
    <cellStyle name="40% - Accent6 2 10 2 2 9 2" xfId="32062"/>
    <cellStyle name="40% - Accent6 2 10 2 2 9 3" xfId="49846"/>
    <cellStyle name="40% - Accent6 2 10 2 3" xfId="1637"/>
    <cellStyle name="40% - Accent6 2 10 2 3 10" xfId="39601"/>
    <cellStyle name="40% - Accent6 2 10 2 3 2" xfId="2383"/>
    <cellStyle name="40% - Accent6 2 10 2 3 2 2" xfId="4406"/>
    <cellStyle name="40% - Accent6 2 10 2 3 2 2 2" xfId="9793"/>
    <cellStyle name="40% - Accent6 2 10 2 3 2 2 2 2" xfId="29351"/>
    <cellStyle name="40% - Accent6 2 10 2 3 2 2 2 3" xfId="47166"/>
    <cellStyle name="40% - Accent6 2 10 2 3 2 2 3" xfId="15912"/>
    <cellStyle name="40% - Accent6 2 10 2 3 2 2 3 2" xfId="35304"/>
    <cellStyle name="40% - Accent6 2 10 2 3 2 2 4" xfId="24121"/>
    <cellStyle name="40% - Accent6 2 10 2 3 2 2 5" xfId="41951"/>
    <cellStyle name="40% - Accent6 2 10 2 3 2 3" xfId="5718"/>
    <cellStyle name="40% - Accent6 2 10 2 3 2 3 2" xfId="11079"/>
    <cellStyle name="40% - Accent6 2 10 2 3 2 3 2 2" xfId="30637"/>
    <cellStyle name="40% - Accent6 2 10 2 3 2 3 2 3" xfId="48423"/>
    <cellStyle name="40% - Accent6 2 10 2 3 2 3 3" xfId="17202"/>
    <cellStyle name="40% - Accent6 2 10 2 3 2 3 3 2" xfId="36561"/>
    <cellStyle name="40% - Accent6 2 10 2 3 2 3 4" xfId="25378"/>
    <cellStyle name="40% - Accent6 2 10 2 3 2 3 5" xfId="43208"/>
    <cellStyle name="40% - Accent6 2 10 2 3 2 4" xfId="8178"/>
    <cellStyle name="40% - Accent6 2 10 2 3 2 4 2" xfId="27738"/>
    <cellStyle name="40% - Accent6 2 10 2 3 2 4 3" xfId="45558"/>
    <cellStyle name="40% - Accent6 2 10 2 3 2 5" xfId="14259"/>
    <cellStyle name="40% - Accent6 2 10 2 3 2 5 2" xfId="33688"/>
    <cellStyle name="40% - Accent6 2 10 2 3 2 6" xfId="19535"/>
    <cellStyle name="40% - Accent6 2 10 2 3 2 6 2" xfId="38859"/>
    <cellStyle name="40% - Accent6 2 10 2 3 2 7" xfId="22504"/>
    <cellStyle name="40% - Accent6 2 10 2 3 2 8" xfId="21019"/>
    <cellStyle name="40% - Accent6 2 10 2 3 2 9" xfId="40343"/>
    <cellStyle name="40% - Accent6 2 10 2 3 3" xfId="3679"/>
    <cellStyle name="40% - Accent6 2 10 2 3 3 2" xfId="9066"/>
    <cellStyle name="40% - Accent6 2 10 2 3 3 2 2" xfId="28624"/>
    <cellStyle name="40% - Accent6 2 10 2 3 3 2 3" xfId="46440"/>
    <cellStyle name="40% - Accent6 2 10 2 3 3 3" xfId="15185"/>
    <cellStyle name="40% - Accent6 2 10 2 3 3 3 2" xfId="34578"/>
    <cellStyle name="40% - Accent6 2 10 2 3 3 4" xfId="23395"/>
    <cellStyle name="40% - Accent6 2 10 2 3 3 5" xfId="41225"/>
    <cellStyle name="40% - Accent6 2 10 2 3 4" xfId="5094"/>
    <cellStyle name="40% - Accent6 2 10 2 3 4 2" xfId="10461"/>
    <cellStyle name="40% - Accent6 2 10 2 3 4 2 2" xfId="30019"/>
    <cellStyle name="40% - Accent6 2 10 2 3 4 2 3" xfId="47832"/>
    <cellStyle name="40% - Accent6 2 10 2 3 4 3" xfId="16584"/>
    <cellStyle name="40% - Accent6 2 10 2 3 4 3 2" xfId="35970"/>
    <cellStyle name="40% - Accent6 2 10 2 3 4 4" xfId="24787"/>
    <cellStyle name="40% - Accent6 2 10 2 3 4 5" xfId="42617"/>
    <cellStyle name="40% - Accent6 2 10 2 3 5" xfId="7432"/>
    <cellStyle name="40% - Accent6 2 10 2 3 5 2" xfId="26992"/>
    <cellStyle name="40% - Accent6 2 10 2 3 5 3" xfId="44816"/>
    <cellStyle name="40% - Accent6 2 10 2 3 6" xfId="13513"/>
    <cellStyle name="40% - Accent6 2 10 2 3 6 2" xfId="32946"/>
    <cellStyle name="40% - Accent6 2 10 2 3 7" xfId="18793"/>
    <cellStyle name="40% - Accent6 2 10 2 3 7 2" xfId="38117"/>
    <cellStyle name="40% - Accent6 2 10 2 3 8" xfId="21761"/>
    <cellStyle name="40% - Accent6 2 10 2 3 9" xfId="20277"/>
    <cellStyle name="40% - Accent6 2 10 2 4" xfId="1945"/>
    <cellStyle name="40% - Accent6 2 10 2 4 10" xfId="39907"/>
    <cellStyle name="40% - Accent6 2 10 2 4 2" xfId="2690"/>
    <cellStyle name="40% - Accent6 2 10 2 4 2 2" xfId="4712"/>
    <cellStyle name="40% - Accent6 2 10 2 4 2 2 2" xfId="10099"/>
    <cellStyle name="40% - Accent6 2 10 2 4 2 2 2 2" xfId="29657"/>
    <cellStyle name="40% - Accent6 2 10 2 4 2 2 2 3" xfId="47471"/>
    <cellStyle name="40% - Accent6 2 10 2 4 2 2 3" xfId="16218"/>
    <cellStyle name="40% - Accent6 2 10 2 4 2 2 3 2" xfId="35609"/>
    <cellStyle name="40% - Accent6 2 10 2 4 2 2 4" xfId="24426"/>
    <cellStyle name="40% - Accent6 2 10 2 4 2 2 5" xfId="42256"/>
    <cellStyle name="40% - Accent6 2 10 2 4 2 3" xfId="8485"/>
    <cellStyle name="40% - Accent6 2 10 2 4 2 3 2" xfId="28045"/>
    <cellStyle name="40% - Accent6 2 10 2 4 2 3 3" xfId="45864"/>
    <cellStyle name="40% - Accent6 2 10 2 4 2 4" xfId="14566"/>
    <cellStyle name="40% - Accent6 2 10 2 4 2 4 2" xfId="33994"/>
    <cellStyle name="40% - Accent6 2 10 2 4 2 5" xfId="19841"/>
    <cellStyle name="40% - Accent6 2 10 2 4 2 5 2" xfId="39165"/>
    <cellStyle name="40% - Accent6 2 10 2 4 2 6" xfId="22811"/>
    <cellStyle name="40% - Accent6 2 10 2 4 2 7" xfId="21325"/>
    <cellStyle name="40% - Accent6 2 10 2 4 2 8" xfId="40649"/>
    <cellStyle name="40% - Accent6 2 10 2 4 3" xfId="3982"/>
    <cellStyle name="40% - Accent6 2 10 2 4 3 2" xfId="9369"/>
    <cellStyle name="40% - Accent6 2 10 2 4 3 2 2" xfId="28927"/>
    <cellStyle name="40% - Accent6 2 10 2 4 3 2 3" xfId="46743"/>
    <cellStyle name="40% - Accent6 2 10 2 4 3 3" xfId="15488"/>
    <cellStyle name="40% - Accent6 2 10 2 4 3 3 2" xfId="34881"/>
    <cellStyle name="40% - Accent6 2 10 2 4 3 4" xfId="23698"/>
    <cellStyle name="40% - Accent6 2 10 2 4 3 5" xfId="41528"/>
    <cellStyle name="40% - Accent6 2 10 2 4 4" xfId="5528"/>
    <cellStyle name="40% - Accent6 2 10 2 4 4 2" xfId="10889"/>
    <cellStyle name="40% - Accent6 2 10 2 4 4 2 2" xfId="30447"/>
    <cellStyle name="40% - Accent6 2 10 2 4 4 2 3" xfId="48233"/>
    <cellStyle name="40% - Accent6 2 10 2 4 4 3" xfId="17012"/>
    <cellStyle name="40% - Accent6 2 10 2 4 4 3 2" xfId="36371"/>
    <cellStyle name="40% - Accent6 2 10 2 4 4 4" xfId="25188"/>
    <cellStyle name="40% - Accent6 2 10 2 4 4 5" xfId="43018"/>
    <cellStyle name="40% - Accent6 2 10 2 4 5" xfId="7740"/>
    <cellStyle name="40% - Accent6 2 10 2 4 5 2" xfId="27300"/>
    <cellStyle name="40% - Accent6 2 10 2 4 5 3" xfId="45122"/>
    <cellStyle name="40% - Accent6 2 10 2 4 6" xfId="13821"/>
    <cellStyle name="40% - Accent6 2 10 2 4 6 2" xfId="33252"/>
    <cellStyle name="40% - Accent6 2 10 2 4 7" xfId="19099"/>
    <cellStyle name="40% - Accent6 2 10 2 4 7 2" xfId="38423"/>
    <cellStyle name="40% - Accent6 2 10 2 4 8" xfId="22067"/>
    <cellStyle name="40% - Accent6 2 10 2 4 9" xfId="20583"/>
    <cellStyle name="40% - Accent6 2 10 2 5" xfId="2091"/>
    <cellStyle name="40% - Accent6 2 10 2 5 2" xfId="4127"/>
    <cellStyle name="40% - Accent6 2 10 2 5 2 2" xfId="9514"/>
    <cellStyle name="40% - Accent6 2 10 2 5 2 2 2" xfId="29072"/>
    <cellStyle name="40% - Accent6 2 10 2 5 2 2 3" xfId="46888"/>
    <cellStyle name="40% - Accent6 2 10 2 5 2 3" xfId="15633"/>
    <cellStyle name="40% - Accent6 2 10 2 5 2 3 2" xfId="35026"/>
    <cellStyle name="40% - Accent6 2 10 2 5 2 4" xfId="23843"/>
    <cellStyle name="40% - Accent6 2 10 2 5 2 5" xfId="41673"/>
    <cellStyle name="40% - Accent6 2 10 2 5 3" xfId="7886"/>
    <cellStyle name="40% - Accent6 2 10 2 5 3 2" xfId="27446"/>
    <cellStyle name="40% - Accent6 2 10 2 5 3 3" xfId="45267"/>
    <cellStyle name="40% - Accent6 2 10 2 5 4" xfId="13967"/>
    <cellStyle name="40% - Accent6 2 10 2 5 4 2" xfId="33397"/>
    <cellStyle name="40% - Accent6 2 10 2 5 5" xfId="19244"/>
    <cellStyle name="40% - Accent6 2 10 2 5 5 2" xfId="38568"/>
    <cellStyle name="40% - Accent6 2 10 2 5 6" xfId="22212"/>
    <cellStyle name="40% - Accent6 2 10 2 5 7" xfId="20728"/>
    <cellStyle name="40% - Accent6 2 10 2 5 8" xfId="40052"/>
    <cellStyle name="40% - Accent6 2 10 2 6" xfId="3119"/>
    <cellStyle name="40% - Accent6 2 10 2 6 2" xfId="8699"/>
    <cellStyle name="40% - Accent6 2 10 2 6 2 2" xfId="28259"/>
    <cellStyle name="40% - Accent6 2 10 2 6 2 3" xfId="46076"/>
    <cellStyle name="40% - Accent6 2 10 2 6 3" xfId="14790"/>
    <cellStyle name="40% - Accent6 2 10 2 6 3 2" xfId="34210"/>
    <cellStyle name="40% - Accent6 2 10 2 6 4" xfId="23027"/>
    <cellStyle name="40% - Accent6 2 10 2 6 5" xfId="40861"/>
    <cellStyle name="40% - Accent6 2 10 2 7" xfId="4887"/>
    <cellStyle name="40% - Accent6 2 10 2 7 2" xfId="10271"/>
    <cellStyle name="40% - Accent6 2 10 2 7 2 2" xfId="29829"/>
    <cellStyle name="40% - Accent6 2 10 2 7 2 3" xfId="47642"/>
    <cellStyle name="40% - Accent6 2 10 2 7 3" xfId="16393"/>
    <cellStyle name="40% - Accent6 2 10 2 7 3 2" xfId="35780"/>
    <cellStyle name="40% - Accent6 2 10 2 7 4" xfId="24597"/>
    <cellStyle name="40% - Accent6 2 10 2 7 5" xfId="42427"/>
    <cellStyle name="40% - Accent6 2 10 2 8" xfId="6214"/>
    <cellStyle name="40% - Accent6 2 10 2 8 2" xfId="11575"/>
    <cellStyle name="40% - Accent6 2 10 2 8 2 2" xfId="31133"/>
    <cellStyle name="40% - Accent6 2 10 2 8 2 3" xfId="48918"/>
    <cellStyle name="40% - Accent6 2 10 2 8 3" xfId="17698"/>
    <cellStyle name="40% - Accent6 2 10 2 8 3 2" xfId="37056"/>
    <cellStyle name="40% - Accent6 2 10 2 8 4" xfId="25873"/>
    <cellStyle name="40% - Accent6 2 10 2 8 5" xfId="43703"/>
    <cellStyle name="40% - Accent6 2 10 2 9" xfId="6618"/>
    <cellStyle name="40% - Accent6 2 10 2 9 2" xfId="11979"/>
    <cellStyle name="40% - Accent6 2 10 2 9 2 2" xfId="31537"/>
    <cellStyle name="40% - Accent6 2 10 2 9 2 3" xfId="49322"/>
    <cellStyle name="40% - Accent6 2 10 2 9 3" xfId="18102"/>
    <cellStyle name="40% - Accent6 2 10 2 9 3 2" xfId="37460"/>
    <cellStyle name="40% - Accent6 2 10 2 9 4" xfId="26277"/>
    <cellStyle name="40% - Accent6 2 10 2 9 5" xfId="44107"/>
    <cellStyle name="40% - Accent6 2 10 3" xfId="1426"/>
    <cellStyle name="40% - Accent6 2 10 3 10" xfId="12803"/>
    <cellStyle name="40% - Accent6 2 10 3 10 2" xfId="32359"/>
    <cellStyle name="40% - Accent6 2 10 3 10 3" xfId="50098"/>
    <cellStyle name="40% - Accent6 2 10 3 11" xfId="13305"/>
    <cellStyle name="40% - Accent6 2 10 3 11 2" xfId="32742"/>
    <cellStyle name="40% - Accent6 2 10 3 12" xfId="18587"/>
    <cellStyle name="40% - Accent6 2 10 3 12 2" xfId="37913"/>
    <cellStyle name="40% - Accent6 2 10 3 13" xfId="21557"/>
    <cellStyle name="40% - Accent6 2 10 3 14" xfId="20073"/>
    <cellStyle name="40% - Accent6 2 10 3 15" xfId="39397"/>
    <cellStyle name="40% - Accent6 2 10 3 2" xfId="1724"/>
    <cellStyle name="40% - Accent6 2 10 3 2 10" xfId="39688"/>
    <cellStyle name="40% - Accent6 2 10 3 2 2" xfId="2470"/>
    <cellStyle name="40% - Accent6 2 10 3 2 2 2" xfId="4493"/>
    <cellStyle name="40% - Accent6 2 10 3 2 2 2 2" xfId="9880"/>
    <cellStyle name="40% - Accent6 2 10 3 2 2 2 2 2" xfId="29438"/>
    <cellStyle name="40% - Accent6 2 10 3 2 2 2 2 3" xfId="47253"/>
    <cellStyle name="40% - Accent6 2 10 3 2 2 2 3" xfId="15999"/>
    <cellStyle name="40% - Accent6 2 10 3 2 2 2 3 2" xfId="35391"/>
    <cellStyle name="40% - Accent6 2 10 3 2 2 2 4" xfId="24208"/>
    <cellStyle name="40% - Accent6 2 10 3 2 2 2 5" xfId="42038"/>
    <cellStyle name="40% - Accent6 2 10 3 2 2 3" xfId="8265"/>
    <cellStyle name="40% - Accent6 2 10 3 2 2 3 2" xfId="27825"/>
    <cellStyle name="40% - Accent6 2 10 3 2 2 3 3" xfId="45645"/>
    <cellStyle name="40% - Accent6 2 10 3 2 2 4" xfId="14346"/>
    <cellStyle name="40% - Accent6 2 10 3 2 2 4 2" xfId="33775"/>
    <cellStyle name="40% - Accent6 2 10 3 2 2 5" xfId="19622"/>
    <cellStyle name="40% - Accent6 2 10 3 2 2 5 2" xfId="38946"/>
    <cellStyle name="40% - Accent6 2 10 3 2 2 6" xfId="22591"/>
    <cellStyle name="40% - Accent6 2 10 3 2 2 7" xfId="21106"/>
    <cellStyle name="40% - Accent6 2 10 3 2 2 8" xfId="40430"/>
    <cellStyle name="40% - Accent6 2 10 3 2 3" xfId="3764"/>
    <cellStyle name="40% - Accent6 2 10 3 2 3 2" xfId="9151"/>
    <cellStyle name="40% - Accent6 2 10 3 2 3 2 2" xfId="28709"/>
    <cellStyle name="40% - Accent6 2 10 3 2 3 2 3" xfId="46525"/>
    <cellStyle name="40% - Accent6 2 10 3 2 3 3" xfId="15270"/>
    <cellStyle name="40% - Accent6 2 10 3 2 3 3 2" xfId="34663"/>
    <cellStyle name="40% - Accent6 2 10 3 2 3 4" xfId="23480"/>
    <cellStyle name="40% - Accent6 2 10 3 2 3 5" xfId="41310"/>
    <cellStyle name="40% - Accent6 2 10 3 2 4" xfId="5872"/>
    <cellStyle name="40% - Accent6 2 10 3 2 4 2" xfId="11233"/>
    <cellStyle name="40% - Accent6 2 10 3 2 4 2 2" xfId="30791"/>
    <cellStyle name="40% - Accent6 2 10 3 2 4 2 3" xfId="48577"/>
    <cellStyle name="40% - Accent6 2 10 3 2 4 3" xfId="17356"/>
    <cellStyle name="40% - Accent6 2 10 3 2 4 3 2" xfId="36715"/>
    <cellStyle name="40% - Accent6 2 10 3 2 4 4" xfId="25532"/>
    <cellStyle name="40% - Accent6 2 10 3 2 4 5" xfId="43362"/>
    <cellStyle name="40% - Accent6 2 10 3 2 5" xfId="7519"/>
    <cellStyle name="40% - Accent6 2 10 3 2 5 2" xfId="27079"/>
    <cellStyle name="40% - Accent6 2 10 3 2 5 3" xfId="44903"/>
    <cellStyle name="40% - Accent6 2 10 3 2 6" xfId="13600"/>
    <cellStyle name="40% - Accent6 2 10 3 2 6 2" xfId="33033"/>
    <cellStyle name="40% - Accent6 2 10 3 2 7" xfId="18880"/>
    <cellStyle name="40% - Accent6 2 10 3 2 7 2" xfId="38204"/>
    <cellStyle name="40% - Accent6 2 10 3 2 8" xfId="21848"/>
    <cellStyle name="40% - Accent6 2 10 3 2 9" xfId="20364"/>
    <cellStyle name="40% - Accent6 2 10 3 3" xfId="2178"/>
    <cellStyle name="40% - Accent6 2 10 3 3 2" xfId="4214"/>
    <cellStyle name="40% - Accent6 2 10 3 3 2 2" xfId="9601"/>
    <cellStyle name="40% - Accent6 2 10 3 3 2 2 2" xfId="29159"/>
    <cellStyle name="40% - Accent6 2 10 3 3 2 2 3" xfId="46975"/>
    <cellStyle name="40% - Accent6 2 10 3 3 2 3" xfId="15720"/>
    <cellStyle name="40% - Accent6 2 10 3 3 2 3 2" xfId="35113"/>
    <cellStyle name="40% - Accent6 2 10 3 3 2 4" xfId="23930"/>
    <cellStyle name="40% - Accent6 2 10 3 3 2 5" xfId="41760"/>
    <cellStyle name="40% - Accent6 2 10 3 3 3" xfId="7973"/>
    <cellStyle name="40% - Accent6 2 10 3 3 3 2" xfId="27533"/>
    <cellStyle name="40% - Accent6 2 10 3 3 3 3" xfId="45354"/>
    <cellStyle name="40% - Accent6 2 10 3 3 4" xfId="14054"/>
    <cellStyle name="40% - Accent6 2 10 3 3 4 2" xfId="33484"/>
    <cellStyle name="40% - Accent6 2 10 3 3 5" xfId="19331"/>
    <cellStyle name="40% - Accent6 2 10 3 3 5 2" xfId="38655"/>
    <cellStyle name="40% - Accent6 2 10 3 3 6" xfId="22299"/>
    <cellStyle name="40% - Accent6 2 10 3 3 7" xfId="20815"/>
    <cellStyle name="40% - Accent6 2 10 3 3 8" xfId="40139"/>
    <cellStyle name="40% - Accent6 2 10 3 4" xfId="3352"/>
    <cellStyle name="40% - Accent6 2 10 3 4 2" xfId="8844"/>
    <cellStyle name="40% - Accent6 2 10 3 4 2 2" xfId="28404"/>
    <cellStyle name="40% - Accent6 2 10 3 4 2 3" xfId="46221"/>
    <cellStyle name="40% - Accent6 2 10 3 4 3" xfId="14946"/>
    <cellStyle name="40% - Accent6 2 10 3 4 3 2" xfId="34359"/>
    <cellStyle name="40% - Accent6 2 10 3 4 4" xfId="23176"/>
    <cellStyle name="40% - Accent6 2 10 3 4 5" xfId="41006"/>
    <cellStyle name="40% - Accent6 2 10 3 5" xfId="5263"/>
    <cellStyle name="40% - Accent6 2 10 3 5 2" xfId="10629"/>
    <cellStyle name="40% - Accent6 2 10 3 5 2 2" xfId="30187"/>
    <cellStyle name="40% - Accent6 2 10 3 5 2 3" xfId="47986"/>
    <cellStyle name="40% - Accent6 2 10 3 5 3" xfId="16752"/>
    <cellStyle name="40% - Accent6 2 10 3 5 3 2" xfId="36124"/>
    <cellStyle name="40% - Accent6 2 10 3 5 4" xfId="24941"/>
    <cellStyle name="40% - Accent6 2 10 3 5 5" xfId="42771"/>
    <cellStyle name="40% - Accent6 2 10 3 6" xfId="6359"/>
    <cellStyle name="40% - Accent6 2 10 3 6 2" xfId="11720"/>
    <cellStyle name="40% - Accent6 2 10 3 6 2 2" xfId="31278"/>
    <cellStyle name="40% - Accent6 2 10 3 6 2 3" xfId="49063"/>
    <cellStyle name="40% - Accent6 2 10 3 6 3" xfId="17843"/>
    <cellStyle name="40% - Accent6 2 10 3 6 3 2" xfId="37201"/>
    <cellStyle name="40% - Accent6 2 10 3 6 4" xfId="26018"/>
    <cellStyle name="40% - Accent6 2 10 3 6 5" xfId="43848"/>
    <cellStyle name="40% - Accent6 2 10 3 7" xfId="6763"/>
    <cellStyle name="40% - Accent6 2 10 3 7 2" xfId="12124"/>
    <cellStyle name="40% - Accent6 2 10 3 7 2 2" xfId="31682"/>
    <cellStyle name="40% - Accent6 2 10 3 7 2 3" xfId="49467"/>
    <cellStyle name="40% - Accent6 2 10 3 7 3" xfId="18247"/>
    <cellStyle name="40% - Accent6 2 10 3 7 3 2" xfId="37605"/>
    <cellStyle name="40% - Accent6 2 10 3 7 4" xfId="26422"/>
    <cellStyle name="40% - Accent6 2 10 3 7 5" xfId="44252"/>
    <cellStyle name="40% - Accent6 2 10 3 8" xfId="7227"/>
    <cellStyle name="40% - Accent6 2 10 3 8 2" xfId="26787"/>
    <cellStyle name="40% - Accent6 2 10 3 8 3" xfId="44612"/>
    <cellStyle name="40% - Accent6 2 10 3 9" xfId="12447"/>
    <cellStyle name="40% - Accent6 2 10 3 9 2" xfId="32004"/>
    <cellStyle name="40% - Accent6 2 10 3 9 3" xfId="49788"/>
    <cellStyle name="40% - Accent6 2 10 4" xfId="1579"/>
    <cellStyle name="40% - Accent6 2 10 4 10" xfId="39543"/>
    <cellStyle name="40% - Accent6 2 10 4 2" xfId="2325"/>
    <cellStyle name="40% - Accent6 2 10 4 2 2" xfId="4348"/>
    <cellStyle name="40% - Accent6 2 10 4 2 2 2" xfId="9735"/>
    <cellStyle name="40% - Accent6 2 10 4 2 2 2 2" xfId="29293"/>
    <cellStyle name="40% - Accent6 2 10 4 2 2 2 3" xfId="47108"/>
    <cellStyle name="40% - Accent6 2 10 4 2 2 3" xfId="15854"/>
    <cellStyle name="40% - Accent6 2 10 4 2 2 3 2" xfId="35246"/>
    <cellStyle name="40% - Accent6 2 10 4 2 2 4" xfId="24063"/>
    <cellStyle name="40% - Accent6 2 10 4 2 2 5" xfId="41893"/>
    <cellStyle name="40% - Accent6 2 10 4 2 3" xfId="5660"/>
    <cellStyle name="40% - Accent6 2 10 4 2 3 2" xfId="11021"/>
    <cellStyle name="40% - Accent6 2 10 4 2 3 2 2" xfId="30579"/>
    <cellStyle name="40% - Accent6 2 10 4 2 3 2 3" xfId="48365"/>
    <cellStyle name="40% - Accent6 2 10 4 2 3 3" xfId="17144"/>
    <cellStyle name="40% - Accent6 2 10 4 2 3 3 2" xfId="36503"/>
    <cellStyle name="40% - Accent6 2 10 4 2 3 4" xfId="25320"/>
    <cellStyle name="40% - Accent6 2 10 4 2 3 5" xfId="43150"/>
    <cellStyle name="40% - Accent6 2 10 4 2 4" xfId="8120"/>
    <cellStyle name="40% - Accent6 2 10 4 2 4 2" xfId="27680"/>
    <cellStyle name="40% - Accent6 2 10 4 2 4 3" xfId="45500"/>
    <cellStyle name="40% - Accent6 2 10 4 2 5" xfId="14201"/>
    <cellStyle name="40% - Accent6 2 10 4 2 5 2" xfId="33630"/>
    <cellStyle name="40% - Accent6 2 10 4 2 6" xfId="19477"/>
    <cellStyle name="40% - Accent6 2 10 4 2 6 2" xfId="38801"/>
    <cellStyle name="40% - Accent6 2 10 4 2 7" xfId="22446"/>
    <cellStyle name="40% - Accent6 2 10 4 2 8" xfId="20961"/>
    <cellStyle name="40% - Accent6 2 10 4 2 9" xfId="40285"/>
    <cellStyle name="40% - Accent6 2 10 4 3" xfId="3621"/>
    <cellStyle name="40% - Accent6 2 10 4 3 2" xfId="9008"/>
    <cellStyle name="40% - Accent6 2 10 4 3 2 2" xfId="28566"/>
    <cellStyle name="40% - Accent6 2 10 4 3 2 3" xfId="46382"/>
    <cellStyle name="40% - Accent6 2 10 4 3 3" xfId="15127"/>
    <cellStyle name="40% - Accent6 2 10 4 3 3 2" xfId="34520"/>
    <cellStyle name="40% - Accent6 2 10 4 3 4" xfId="23337"/>
    <cellStyle name="40% - Accent6 2 10 4 3 5" xfId="41167"/>
    <cellStyle name="40% - Accent6 2 10 4 4" xfId="5036"/>
    <cellStyle name="40% - Accent6 2 10 4 4 2" xfId="10403"/>
    <cellStyle name="40% - Accent6 2 10 4 4 2 2" xfId="29961"/>
    <cellStyle name="40% - Accent6 2 10 4 4 2 3" xfId="47774"/>
    <cellStyle name="40% - Accent6 2 10 4 4 3" xfId="16526"/>
    <cellStyle name="40% - Accent6 2 10 4 4 3 2" xfId="35912"/>
    <cellStyle name="40% - Accent6 2 10 4 4 4" xfId="24729"/>
    <cellStyle name="40% - Accent6 2 10 4 4 5" xfId="42559"/>
    <cellStyle name="40% - Accent6 2 10 4 5" xfId="7374"/>
    <cellStyle name="40% - Accent6 2 10 4 5 2" xfId="26934"/>
    <cellStyle name="40% - Accent6 2 10 4 5 3" xfId="44758"/>
    <cellStyle name="40% - Accent6 2 10 4 6" xfId="13455"/>
    <cellStyle name="40% - Accent6 2 10 4 6 2" xfId="32888"/>
    <cellStyle name="40% - Accent6 2 10 4 7" xfId="18735"/>
    <cellStyle name="40% - Accent6 2 10 4 7 2" xfId="38059"/>
    <cellStyle name="40% - Accent6 2 10 4 8" xfId="21703"/>
    <cellStyle name="40% - Accent6 2 10 4 9" xfId="20219"/>
    <cellStyle name="40% - Accent6 2 10 5" xfId="1886"/>
    <cellStyle name="40% - Accent6 2 10 5 10" xfId="39849"/>
    <cellStyle name="40% - Accent6 2 10 5 2" xfId="2632"/>
    <cellStyle name="40% - Accent6 2 10 5 2 2" xfId="4654"/>
    <cellStyle name="40% - Accent6 2 10 5 2 2 2" xfId="10041"/>
    <cellStyle name="40% - Accent6 2 10 5 2 2 2 2" xfId="29599"/>
    <cellStyle name="40% - Accent6 2 10 5 2 2 2 3" xfId="47413"/>
    <cellStyle name="40% - Accent6 2 10 5 2 2 3" xfId="16160"/>
    <cellStyle name="40% - Accent6 2 10 5 2 2 3 2" xfId="35551"/>
    <cellStyle name="40% - Accent6 2 10 5 2 2 4" xfId="24368"/>
    <cellStyle name="40% - Accent6 2 10 5 2 2 5" xfId="42198"/>
    <cellStyle name="40% - Accent6 2 10 5 2 3" xfId="8427"/>
    <cellStyle name="40% - Accent6 2 10 5 2 3 2" xfId="27987"/>
    <cellStyle name="40% - Accent6 2 10 5 2 3 3" xfId="45806"/>
    <cellStyle name="40% - Accent6 2 10 5 2 4" xfId="14508"/>
    <cellStyle name="40% - Accent6 2 10 5 2 4 2" xfId="33936"/>
    <cellStyle name="40% - Accent6 2 10 5 2 5" xfId="19783"/>
    <cellStyle name="40% - Accent6 2 10 5 2 5 2" xfId="39107"/>
    <cellStyle name="40% - Accent6 2 10 5 2 6" xfId="22753"/>
    <cellStyle name="40% - Accent6 2 10 5 2 7" xfId="21267"/>
    <cellStyle name="40% - Accent6 2 10 5 2 8" xfId="40591"/>
    <cellStyle name="40% - Accent6 2 10 5 3" xfId="3924"/>
    <cellStyle name="40% - Accent6 2 10 5 3 2" xfId="9311"/>
    <cellStyle name="40% - Accent6 2 10 5 3 2 2" xfId="28869"/>
    <cellStyle name="40% - Accent6 2 10 5 3 2 3" xfId="46685"/>
    <cellStyle name="40% - Accent6 2 10 5 3 3" xfId="15430"/>
    <cellStyle name="40% - Accent6 2 10 5 3 3 2" xfId="34823"/>
    <cellStyle name="40% - Accent6 2 10 5 3 4" xfId="23640"/>
    <cellStyle name="40% - Accent6 2 10 5 3 5" xfId="41470"/>
    <cellStyle name="40% - Accent6 2 10 5 4" xfId="5470"/>
    <cellStyle name="40% - Accent6 2 10 5 4 2" xfId="10831"/>
    <cellStyle name="40% - Accent6 2 10 5 4 2 2" xfId="30389"/>
    <cellStyle name="40% - Accent6 2 10 5 4 2 3" xfId="48175"/>
    <cellStyle name="40% - Accent6 2 10 5 4 3" xfId="16954"/>
    <cellStyle name="40% - Accent6 2 10 5 4 3 2" xfId="36313"/>
    <cellStyle name="40% - Accent6 2 10 5 4 4" xfId="25130"/>
    <cellStyle name="40% - Accent6 2 10 5 4 5" xfId="42960"/>
    <cellStyle name="40% - Accent6 2 10 5 5" xfId="7681"/>
    <cellStyle name="40% - Accent6 2 10 5 5 2" xfId="27241"/>
    <cellStyle name="40% - Accent6 2 10 5 5 3" xfId="45064"/>
    <cellStyle name="40% - Accent6 2 10 5 6" xfId="13762"/>
    <cellStyle name="40% - Accent6 2 10 5 6 2" xfId="33194"/>
    <cellStyle name="40% - Accent6 2 10 5 7" xfId="19041"/>
    <cellStyle name="40% - Accent6 2 10 5 7 2" xfId="38365"/>
    <cellStyle name="40% - Accent6 2 10 5 8" xfId="22009"/>
    <cellStyle name="40% - Accent6 2 10 5 9" xfId="20525"/>
    <cellStyle name="40% - Accent6 2 10 6" xfId="2033"/>
    <cellStyle name="40% - Accent6 2 10 6 2" xfId="4069"/>
    <cellStyle name="40% - Accent6 2 10 6 2 2" xfId="9456"/>
    <cellStyle name="40% - Accent6 2 10 6 2 2 2" xfId="29014"/>
    <cellStyle name="40% - Accent6 2 10 6 2 2 3" xfId="46830"/>
    <cellStyle name="40% - Accent6 2 10 6 2 3" xfId="15575"/>
    <cellStyle name="40% - Accent6 2 10 6 2 3 2" xfId="34968"/>
    <cellStyle name="40% - Accent6 2 10 6 2 4" xfId="23785"/>
    <cellStyle name="40% - Accent6 2 10 6 2 5" xfId="41615"/>
    <cellStyle name="40% - Accent6 2 10 6 3" xfId="7828"/>
    <cellStyle name="40% - Accent6 2 10 6 3 2" xfId="27388"/>
    <cellStyle name="40% - Accent6 2 10 6 3 3" xfId="45209"/>
    <cellStyle name="40% - Accent6 2 10 6 4" xfId="13909"/>
    <cellStyle name="40% - Accent6 2 10 6 4 2" xfId="33339"/>
    <cellStyle name="40% - Accent6 2 10 6 5" xfId="19186"/>
    <cellStyle name="40% - Accent6 2 10 6 5 2" xfId="38510"/>
    <cellStyle name="40% - Accent6 2 10 6 6" xfId="22154"/>
    <cellStyle name="40% - Accent6 2 10 6 7" xfId="20670"/>
    <cellStyle name="40% - Accent6 2 10 6 8" xfId="39994"/>
    <cellStyle name="40% - Accent6 2 10 7" xfId="3018"/>
    <cellStyle name="40% - Accent6 2 10 7 2" xfId="8641"/>
    <cellStyle name="40% - Accent6 2 10 7 2 2" xfId="28201"/>
    <cellStyle name="40% - Accent6 2 10 7 2 3" xfId="46018"/>
    <cellStyle name="40% - Accent6 2 10 7 3" xfId="14732"/>
    <cellStyle name="40% - Accent6 2 10 7 3 2" xfId="34152"/>
    <cellStyle name="40% - Accent6 2 10 7 4" xfId="22969"/>
    <cellStyle name="40% - Accent6 2 10 7 5" xfId="40803"/>
    <cellStyle name="40% - Accent6 2 10 8" xfId="4827"/>
    <cellStyle name="40% - Accent6 2 10 8 2" xfId="10211"/>
    <cellStyle name="40% - Accent6 2 10 8 2 2" xfId="29769"/>
    <cellStyle name="40% - Accent6 2 10 8 2 3" xfId="47583"/>
    <cellStyle name="40% - Accent6 2 10 8 3" xfId="16333"/>
    <cellStyle name="40% - Accent6 2 10 8 3 2" xfId="35721"/>
    <cellStyle name="40% - Accent6 2 10 8 4" xfId="24538"/>
    <cellStyle name="40% - Accent6 2 10 8 5" xfId="42368"/>
    <cellStyle name="40% - Accent6 2 10 9" xfId="6156"/>
    <cellStyle name="40% - Accent6 2 10 9 2" xfId="11517"/>
    <cellStyle name="40% - Accent6 2 10 9 2 2" xfId="31075"/>
    <cellStyle name="40% - Accent6 2 10 9 2 3" xfId="48860"/>
    <cellStyle name="40% - Accent6 2 10 9 3" xfId="17640"/>
    <cellStyle name="40% - Accent6 2 10 9 3 2" xfId="36998"/>
    <cellStyle name="40% - Accent6 2 10 9 4" xfId="25815"/>
    <cellStyle name="40% - Accent6 2 10 9 5" xfId="43645"/>
    <cellStyle name="40% - Accent6 2 11" xfId="1161"/>
    <cellStyle name="40% - Accent6 2 11 10" xfId="6590"/>
    <cellStyle name="40% - Accent6 2 11 10 2" xfId="11951"/>
    <cellStyle name="40% - Accent6 2 11 10 2 2" xfId="31509"/>
    <cellStyle name="40% - Accent6 2 11 10 2 3" xfId="49294"/>
    <cellStyle name="40% - Accent6 2 11 10 3" xfId="18074"/>
    <cellStyle name="40% - Accent6 2 11 10 3 2" xfId="37432"/>
    <cellStyle name="40% - Accent6 2 11 10 4" xfId="26249"/>
    <cellStyle name="40% - Accent6 2 11 10 5" xfId="44079"/>
    <cellStyle name="40% - Accent6 2 11 11" xfId="7112"/>
    <cellStyle name="40% - Accent6 2 11 11 2" xfId="26672"/>
    <cellStyle name="40% - Accent6 2 11 11 3" xfId="44497"/>
    <cellStyle name="40% - Accent6 2 11 12" xfId="12319"/>
    <cellStyle name="40% - Accent6 2 11 12 2" xfId="31877"/>
    <cellStyle name="40% - Accent6 2 11 12 3" xfId="49662"/>
    <cellStyle name="40% - Accent6 2 11 13" xfId="12672"/>
    <cellStyle name="40% - Accent6 2 11 13 2" xfId="32229"/>
    <cellStyle name="40% - Accent6 2 11 13 3" xfId="49972"/>
    <cellStyle name="40% - Accent6 2 11 14" xfId="13123"/>
    <cellStyle name="40% - Accent6 2 11 14 2" xfId="32625"/>
    <cellStyle name="40% - Accent6 2 11 15" xfId="18440"/>
    <cellStyle name="40% - Accent6 2 11 15 2" xfId="37798"/>
    <cellStyle name="40% - Accent6 2 11 16" xfId="21442"/>
    <cellStyle name="40% - Accent6 2 11 17" xfId="19958"/>
    <cellStyle name="40% - Accent6 2 11 18" xfId="39282"/>
    <cellStyle name="40% - Accent6 2 11 2" xfId="1265"/>
    <cellStyle name="40% - Accent6 2 11 2 10" xfId="7170"/>
    <cellStyle name="40% - Accent6 2 11 2 10 2" xfId="26730"/>
    <cellStyle name="40% - Accent6 2 11 2 10 3" xfId="44555"/>
    <cellStyle name="40% - Accent6 2 11 2 11" xfId="12378"/>
    <cellStyle name="40% - Accent6 2 11 2 11 2" xfId="31936"/>
    <cellStyle name="40% - Accent6 2 11 2 11 3" xfId="49720"/>
    <cellStyle name="40% - Accent6 2 11 2 12" xfId="12733"/>
    <cellStyle name="40% - Accent6 2 11 2 12 2" xfId="32289"/>
    <cellStyle name="40% - Accent6 2 11 2 12 3" xfId="50030"/>
    <cellStyle name="40% - Accent6 2 11 2 13" xfId="13186"/>
    <cellStyle name="40% - Accent6 2 11 2 13 2" xfId="32685"/>
    <cellStyle name="40% - Accent6 2 11 2 14" xfId="18498"/>
    <cellStyle name="40% - Accent6 2 11 2 14 2" xfId="37856"/>
    <cellStyle name="40% - Accent6 2 11 2 15" xfId="21500"/>
    <cellStyle name="40% - Accent6 2 11 2 16" xfId="20016"/>
    <cellStyle name="40% - Accent6 2 11 2 17" xfId="39340"/>
    <cellStyle name="40% - Accent6 2 11 2 2" xfId="1520"/>
    <cellStyle name="40% - Accent6 2 11 2 2 10" xfId="12891"/>
    <cellStyle name="40% - Accent6 2 11 2 2 10 2" xfId="32447"/>
    <cellStyle name="40% - Accent6 2 11 2 2 10 3" xfId="50186"/>
    <cellStyle name="40% - Accent6 2 11 2 2 11" xfId="13397"/>
    <cellStyle name="40% - Accent6 2 11 2 2 11 2" xfId="32830"/>
    <cellStyle name="40% - Accent6 2 11 2 2 12" xfId="18677"/>
    <cellStyle name="40% - Accent6 2 11 2 2 12 2" xfId="38001"/>
    <cellStyle name="40% - Accent6 2 11 2 2 13" xfId="21645"/>
    <cellStyle name="40% - Accent6 2 11 2 2 14" xfId="20161"/>
    <cellStyle name="40% - Accent6 2 11 2 2 15" xfId="39485"/>
    <cellStyle name="40% - Accent6 2 11 2 2 2" xfId="1813"/>
    <cellStyle name="40% - Accent6 2 11 2 2 2 10" xfId="39776"/>
    <cellStyle name="40% - Accent6 2 11 2 2 2 2" xfId="2559"/>
    <cellStyle name="40% - Accent6 2 11 2 2 2 2 2" xfId="4582"/>
    <cellStyle name="40% - Accent6 2 11 2 2 2 2 2 2" xfId="9969"/>
    <cellStyle name="40% - Accent6 2 11 2 2 2 2 2 2 2" xfId="29527"/>
    <cellStyle name="40% - Accent6 2 11 2 2 2 2 2 2 3" xfId="47341"/>
    <cellStyle name="40% - Accent6 2 11 2 2 2 2 2 3" xfId="16088"/>
    <cellStyle name="40% - Accent6 2 11 2 2 2 2 2 3 2" xfId="35479"/>
    <cellStyle name="40% - Accent6 2 11 2 2 2 2 2 4" xfId="24296"/>
    <cellStyle name="40% - Accent6 2 11 2 2 2 2 2 5" xfId="42126"/>
    <cellStyle name="40% - Accent6 2 11 2 2 2 2 3" xfId="8354"/>
    <cellStyle name="40% - Accent6 2 11 2 2 2 2 3 2" xfId="27914"/>
    <cellStyle name="40% - Accent6 2 11 2 2 2 2 3 3" xfId="45733"/>
    <cellStyle name="40% - Accent6 2 11 2 2 2 2 4" xfId="14435"/>
    <cellStyle name="40% - Accent6 2 11 2 2 2 2 4 2" xfId="33863"/>
    <cellStyle name="40% - Accent6 2 11 2 2 2 2 5" xfId="19710"/>
    <cellStyle name="40% - Accent6 2 11 2 2 2 2 5 2" xfId="39034"/>
    <cellStyle name="40% - Accent6 2 11 2 2 2 2 6" xfId="22680"/>
    <cellStyle name="40% - Accent6 2 11 2 2 2 2 7" xfId="21194"/>
    <cellStyle name="40% - Accent6 2 11 2 2 2 2 8" xfId="40518"/>
    <cellStyle name="40% - Accent6 2 11 2 2 2 3" xfId="3852"/>
    <cellStyle name="40% - Accent6 2 11 2 2 2 3 2" xfId="9239"/>
    <cellStyle name="40% - Accent6 2 11 2 2 2 3 2 2" xfId="28797"/>
    <cellStyle name="40% - Accent6 2 11 2 2 2 3 2 3" xfId="46613"/>
    <cellStyle name="40% - Accent6 2 11 2 2 2 3 3" xfId="15358"/>
    <cellStyle name="40% - Accent6 2 11 2 2 2 3 3 2" xfId="34751"/>
    <cellStyle name="40% - Accent6 2 11 2 2 2 3 4" xfId="23568"/>
    <cellStyle name="40% - Accent6 2 11 2 2 2 3 5" xfId="41398"/>
    <cellStyle name="40% - Accent6 2 11 2 2 2 4" xfId="5960"/>
    <cellStyle name="40% - Accent6 2 11 2 2 2 4 2" xfId="11321"/>
    <cellStyle name="40% - Accent6 2 11 2 2 2 4 2 2" xfId="30879"/>
    <cellStyle name="40% - Accent6 2 11 2 2 2 4 2 3" xfId="48665"/>
    <cellStyle name="40% - Accent6 2 11 2 2 2 4 3" xfId="17444"/>
    <cellStyle name="40% - Accent6 2 11 2 2 2 4 3 2" xfId="36803"/>
    <cellStyle name="40% - Accent6 2 11 2 2 2 4 4" xfId="25620"/>
    <cellStyle name="40% - Accent6 2 11 2 2 2 4 5" xfId="43450"/>
    <cellStyle name="40% - Accent6 2 11 2 2 2 5" xfId="7608"/>
    <cellStyle name="40% - Accent6 2 11 2 2 2 5 2" xfId="27168"/>
    <cellStyle name="40% - Accent6 2 11 2 2 2 5 3" xfId="44991"/>
    <cellStyle name="40% - Accent6 2 11 2 2 2 6" xfId="13689"/>
    <cellStyle name="40% - Accent6 2 11 2 2 2 6 2" xfId="33121"/>
    <cellStyle name="40% - Accent6 2 11 2 2 2 7" xfId="18968"/>
    <cellStyle name="40% - Accent6 2 11 2 2 2 7 2" xfId="38292"/>
    <cellStyle name="40% - Accent6 2 11 2 2 2 8" xfId="21936"/>
    <cellStyle name="40% - Accent6 2 11 2 2 2 9" xfId="20452"/>
    <cellStyle name="40% - Accent6 2 11 2 2 3" xfId="2267"/>
    <cellStyle name="40% - Accent6 2 11 2 2 3 2" xfId="4303"/>
    <cellStyle name="40% - Accent6 2 11 2 2 3 2 2" xfId="9690"/>
    <cellStyle name="40% - Accent6 2 11 2 2 3 2 2 2" xfId="29248"/>
    <cellStyle name="40% - Accent6 2 11 2 2 3 2 2 3" xfId="47063"/>
    <cellStyle name="40% - Accent6 2 11 2 2 3 2 3" xfId="15809"/>
    <cellStyle name="40% - Accent6 2 11 2 2 3 2 3 2" xfId="35201"/>
    <cellStyle name="40% - Accent6 2 11 2 2 3 2 4" xfId="24018"/>
    <cellStyle name="40% - Accent6 2 11 2 2 3 2 5" xfId="41848"/>
    <cellStyle name="40% - Accent6 2 11 2 2 3 3" xfId="8062"/>
    <cellStyle name="40% - Accent6 2 11 2 2 3 3 2" xfId="27622"/>
    <cellStyle name="40% - Accent6 2 11 2 2 3 3 3" xfId="45442"/>
    <cellStyle name="40% - Accent6 2 11 2 2 3 4" xfId="14143"/>
    <cellStyle name="40% - Accent6 2 11 2 2 3 4 2" xfId="33572"/>
    <cellStyle name="40% - Accent6 2 11 2 2 3 5" xfId="19419"/>
    <cellStyle name="40% - Accent6 2 11 2 2 3 5 2" xfId="38743"/>
    <cellStyle name="40% - Accent6 2 11 2 2 3 6" xfId="22388"/>
    <cellStyle name="40% - Accent6 2 11 2 2 3 7" xfId="20903"/>
    <cellStyle name="40% - Accent6 2 11 2 2 3 8" xfId="40227"/>
    <cellStyle name="40% - Accent6 2 11 2 2 4" xfId="3440"/>
    <cellStyle name="40% - Accent6 2 11 2 2 4 2" xfId="8932"/>
    <cellStyle name="40% - Accent6 2 11 2 2 4 2 2" xfId="28492"/>
    <cellStyle name="40% - Accent6 2 11 2 2 4 2 3" xfId="46309"/>
    <cellStyle name="40% - Accent6 2 11 2 2 4 3" xfId="15034"/>
    <cellStyle name="40% - Accent6 2 11 2 2 4 3 2" xfId="34447"/>
    <cellStyle name="40% - Accent6 2 11 2 2 4 4" xfId="23264"/>
    <cellStyle name="40% - Accent6 2 11 2 2 4 5" xfId="41094"/>
    <cellStyle name="40% - Accent6 2 11 2 2 5" xfId="5351"/>
    <cellStyle name="40% - Accent6 2 11 2 2 5 2" xfId="10717"/>
    <cellStyle name="40% - Accent6 2 11 2 2 5 2 2" xfId="30275"/>
    <cellStyle name="40% - Accent6 2 11 2 2 5 2 3" xfId="48074"/>
    <cellStyle name="40% - Accent6 2 11 2 2 5 3" xfId="16840"/>
    <cellStyle name="40% - Accent6 2 11 2 2 5 3 2" xfId="36212"/>
    <cellStyle name="40% - Accent6 2 11 2 2 5 4" xfId="25029"/>
    <cellStyle name="40% - Accent6 2 11 2 2 5 5" xfId="42859"/>
    <cellStyle name="40% - Accent6 2 11 2 2 6" xfId="6447"/>
    <cellStyle name="40% - Accent6 2 11 2 2 6 2" xfId="11808"/>
    <cellStyle name="40% - Accent6 2 11 2 2 6 2 2" xfId="31366"/>
    <cellStyle name="40% - Accent6 2 11 2 2 6 2 3" xfId="49151"/>
    <cellStyle name="40% - Accent6 2 11 2 2 6 3" xfId="17931"/>
    <cellStyle name="40% - Accent6 2 11 2 2 6 3 2" xfId="37289"/>
    <cellStyle name="40% - Accent6 2 11 2 2 6 4" xfId="26106"/>
    <cellStyle name="40% - Accent6 2 11 2 2 6 5" xfId="43936"/>
    <cellStyle name="40% - Accent6 2 11 2 2 7" xfId="6851"/>
    <cellStyle name="40% - Accent6 2 11 2 2 7 2" xfId="12212"/>
    <cellStyle name="40% - Accent6 2 11 2 2 7 2 2" xfId="31770"/>
    <cellStyle name="40% - Accent6 2 11 2 2 7 2 3" xfId="49555"/>
    <cellStyle name="40% - Accent6 2 11 2 2 7 3" xfId="18335"/>
    <cellStyle name="40% - Accent6 2 11 2 2 7 3 2" xfId="37693"/>
    <cellStyle name="40% - Accent6 2 11 2 2 7 4" xfId="26510"/>
    <cellStyle name="40% - Accent6 2 11 2 2 7 5" xfId="44340"/>
    <cellStyle name="40% - Accent6 2 11 2 2 8" xfId="7316"/>
    <cellStyle name="40% - Accent6 2 11 2 2 8 2" xfId="26876"/>
    <cellStyle name="40% - Accent6 2 11 2 2 8 3" xfId="44700"/>
    <cellStyle name="40% - Accent6 2 11 2 2 9" xfId="12535"/>
    <cellStyle name="40% - Accent6 2 11 2 2 9 2" xfId="32092"/>
    <cellStyle name="40% - Accent6 2 11 2 2 9 3" xfId="49876"/>
    <cellStyle name="40% - Accent6 2 11 2 3" xfId="1667"/>
    <cellStyle name="40% - Accent6 2 11 2 3 10" xfId="39631"/>
    <cellStyle name="40% - Accent6 2 11 2 3 2" xfId="2413"/>
    <cellStyle name="40% - Accent6 2 11 2 3 2 2" xfId="4436"/>
    <cellStyle name="40% - Accent6 2 11 2 3 2 2 2" xfId="9823"/>
    <cellStyle name="40% - Accent6 2 11 2 3 2 2 2 2" xfId="29381"/>
    <cellStyle name="40% - Accent6 2 11 2 3 2 2 2 3" xfId="47196"/>
    <cellStyle name="40% - Accent6 2 11 2 3 2 2 3" xfId="15942"/>
    <cellStyle name="40% - Accent6 2 11 2 3 2 2 3 2" xfId="35334"/>
    <cellStyle name="40% - Accent6 2 11 2 3 2 2 4" xfId="24151"/>
    <cellStyle name="40% - Accent6 2 11 2 3 2 2 5" xfId="41981"/>
    <cellStyle name="40% - Accent6 2 11 2 3 2 3" xfId="5748"/>
    <cellStyle name="40% - Accent6 2 11 2 3 2 3 2" xfId="11109"/>
    <cellStyle name="40% - Accent6 2 11 2 3 2 3 2 2" xfId="30667"/>
    <cellStyle name="40% - Accent6 2 11 2 3 2 3 2 3" xfId="48453"/>
    <cellStyle name="40% - Accent6 2 11 2 3 2 3 3" xfId="17232"/>
    <cellStyle name="40% - Accent6 2 11 2 3 2 3 3 2" xfId="36591"/>
    <cellStyle name="40% - Accent6 2 11 2 3 2 3 4" xfId="25408"/>
    <cellStyle name="40% - Accent6 2 11 2 3 2 3 5" xfId="43238"/>
    <cellStyle name="40% - Accent6 2 11 2 3 2 4" xfId="8208"/>
    <cellStyle name="40% - Accent6 2 11 2 3 2 4 2" xfId="27768"/>
    <cellStyle name="40% - Accent6 2 11 2 3 2 4 3" xfId="45588"/>
    <cellStyle name="40% - Accent6 2 11 2 3 2 5" xfId="14289"/>
    <cellStyle name="40% - Accent6 2 11 2 3 2 5 2" xfId="33718"/>
    <cellStyle name="40% - Accent6 2 11 2 3 2 6" xfId="19565"/>
    <cellStyle name="40% - Accent6 2 11 2 3 2 6 2" xfId="38889"/>
    <cellStyle name="40% - Accent6 2 11 2 3 2 7" xfId="22534"/>
    <cellStyle name="40% - Accent6 2 11 2 3 2 8" xfId="21049"/>
    <cellStyle name="40% - Accent6 2 11 2 3 2 9" xfId="40373"/>
    <cellStyle name="40% - Accent6 2 11 2 3 3" xfId="3709"/>
    <cellStyle name="40% - Accent6 2 11 2 3 3 2" xfId="9096"/>
    <cellStyle name="40% - Accent6 2 11 2 3 3 2 2" xfId="28654"/>
    <cellStyle name="40% - Accent6 2 11 2 3 3 2 3" xfId="46470"/>
    <cellStyle name="40% - Accent6 2 11 2 3 3 3" xfId="15215"/>
    <cellStyle name="40% - Accent6 2 11 2 3 3 3 2" xfId="34608"/>
    <cellStyle name="40% - Accent6 2 11 2 3 3 4" xfId="23425"/>
    <cellStyle name="40% - Accent6 2 11 2 3 3 5" xfId="41255"/>
    <cellStyle name="40% - Accent6 2 11 2 3 4" xfId="5124"/>
    <cellStyle name="40% - Accent6 2 11 2 3 4 2" xfId="10491"/>
    <cellStyle name="40% - Accent6 2 11 2 3 4 2 2" xfId="30049"/>
    <cellStyle name="40% - Accent6 2 11 2 3 4 2 3" xfId="47862"/>
    <cellStyle name="40% - Accent6 2 11 2 3 4 3" xfId="16614"/>
    <cellStyle name="40% - Accent6 2 11 2 3 4 3 2" xfId="36000"/>
    <cellStyle name="40% - Accent6 2 11 2 3 4 4" xfId="24817"/>
    <cellStyle name="40% - Accent6 2 11 2 3 4 5" xfId="42647"/>
    <cellStyle name="40% - Accent6 2 11 2 3 5" xfId="7462"/>
    <cellStyle name="40% - Accent6 2 11 2 3 5 2" xfId="27022"/>
    <cellStyle name="40% - Accent6 2 11 2 3 5 3" xfId="44846"/>
    <cellStyle name="40% - Accent6 2 11 2 3 6" xfId="13543"/>
    <cellStyle name="40% - Accent6 2 11 2 3 6 2" xfId="32976"/>
    <cellStyle name="40% - Accent6 2 11 2 3 7" xfId="18823"/>
    <cellStyle name="40% - Accent6 2 11 2 3 7 2" xfId="38147"/>
    <cellStyle name="40% - Accent6 2 11 2 3 8" xfId="21791"/>
    <cellStyle name="40% - Accent6 2 11 2 3 9" xfId="20307"/>
    <cellStyle name="40% - Accent6 2 11 2 4" xfId="1975"/>
    <cellStyle name="40% - Accent6 2 11 2 4 10" xfId="39937"/>
    <cellStyle name="40% - Accent6 2 11 2 4 2" xfId="2720"/>
    <cellStyle name="40% - Accent6 2 11 2 4 2 2" xfId="4742"/>
    <cellStyle name="40% - Accent6 2 11 2 4 2 2 2" xfId="10129"/>
    <cellStyle name="40% - Accent6 2 11 2 4 2 2 2 2" xfId="29687"/>
    <cellStyle name="40% - Accent6 2 11 2 4 2 2 2 3" xfId="47501"/>
    <cellStyle name="40% - Accent6 2 11 2 4 2 2 3" xfId="16248"/>
    <cellStyle name="40% - Accent6 2 11 2 4 2 2 3 2" xfId="35639"/>
    <cellStyle name="40% - Accent6 2 11 2 4 2 2 4" xfId="24456"/>
    <cellStyle name="40% - Accent6 2 11 2 4 2 2 5" xfId="42286"/>
    <cellStyle name="40% - Accent6 2 11 2 4 2 3" xfId="8515"/>
    <cellStyle name="40% - Accent6 2 11 2 4 2 3 2" xfId="28075"/>
    <cellStyle name="40% - Accent6 2 11 2 4 2 3 3" xfId="45894"/>
    <cellStyle name="40% - Accent6 2 11 2 4 2 4" xfId="14596"/>
    <cellStyle name="40% - Accent6 2 11 2 4 2 4 2" xfId="34024"/>
    <cellStyle name="40% - Accent6 2 11 2 4 2 5" xfId="19871"/>
    <cellStyle name="40% - Accent6 2 11 2 4 2 5 2" xfId="39195"/>
    <cellStyle name="40% - Accent6 2 11 2 4 2 6" xfId="22841"/>
    <cellStyle name="40% - Accent6 2 11 2 4 2 7" xfId="21355"/>
    <cellStyle name="40% - Accent6 2 11 2 4 2 8" xfId="40679"/>
    <cellStyle name="40% - Accent6 2 11 2 4 3" xfId="4012"/>
    <cellStyle name="40% - Accent6 2 11 2 4 3 2" xfId="9399"/>
    <cellStyle name="40% - Accent6 2 11 2 4 3 2 2" xfId="28957"/>
    <cellStyle name="40% - Accent6 2 11 2 4 3 2 3" xfId="46773"/>
    <cellStyle name="40% - Accent6 2 11 2 4 3 3" xfId="15518"/>
    <cellStyle name="40% - Accent6 2 11 2 4 3 3 2" xfId="34911"/>
    <cellStyle name="40% - Accent6 2 11 2 4 3 4" xfId="23728"/>
    <cellStyle name="40% - Accent6 2 11 2 4 3 5" xfId="41558"/>
    <cellStyle name="40% - Accent6 2 11 2 4 4" xfId="5558"/>
    <cellStyle name="40% - Accent6 2 11 2 4 4 2" xfId="10919"/>
    <cellStyle name="40% - Accent6 2 11 2 4 4 2 2" xfId="30477"/>
    <cellStyle name="40% - Accent6 2 11 2 4 4 2 3" xfId="48263"/>
    <cellStyle name="40% - Accent6 2 11 2 4 4 3" xfId="17042"/>
    <cellStyle name="40% - Accent6 2 11 2 4 4 3 2" xfId="36401"/>
    <cellStyle name="40% - Accent6 2 11 2 4 4 4" xfId="25218"/>
    <cellStyle name="40% - Accent6 2 11 2 4 4 5" xfId="43048"/>
    <cellStyle name="40% - Accent6 2 11 2 4 5" xfId="7770"/>
    <cellStyle name="40% - Accent6 2 11 2 4 5 2" xfId="27330"/>
    <cellStyle name="40% - Accent6 2 11 2 4 5 3" xfId="45152"/>
    <cellStyle name="40% - Accent6 2 11 2 4 6" xfId="13851"/>
    <cellStyle name="40% - Accent6 2 11 2 4 6 2" xfId="33282"/>
    <cellStyle name="40% - Accent6 2 11 2 4 7" xfId="19129"/>
    <cellStyle name="40% - Accent6 2 11 2 4 7 2" xfId="38453"/>
    <cellStyle name="40% - Accent6 2 11 2 4 8" xfId="22097"/>
    <cellStyle name="40% - Accent6 2 11 2 4 9" xfId="20613"/>
    <cellStyle name="40% - Accent6 2 11 2 5" xfId="2121"/>
    <cellStyle name="40% - Accent6 2 11 2 5 2" xfId="4157"/>
    <cellStyle name="40% - Accent6 2 11 2 5 2 2" xfId="9544"/>
    <cellStyle name="40% - Accent6 2 11 2 5 2 2 2" xfId="29102"/>
    <cellStyle name="40% - Accent6 2 11 2 5 2 2 3" xfId="46918"/>
    <cellStyle name="40% - Accent6 2 11 2 5 2 3" xfId="15663"/>
    <cellStyle name="40% - Accent6 2 11 2 5 2 3 2" xfId="35056"/>
    <cellStyle name="40% - Accent6 2 11 2 5 2 4" xfId="23873"/>
    <cellStyle name="40% - Accent6 2 11 2 5 2 5" xfId="41703"/>
    <cellStyle name="40% - Accent6 2 11 2 5 3" xfId="7916"/>
    <cellStyle name="40% - Accent6 2 11 2 5 3 2" xfId="27476"/>
    <cellStyle name="40% - Accent6 2 11 2 5 3 3" xfId="45297"/>
    <cellStyle name="40% - Accent6 2 11 2 5 4" xfId="13997"/>
    <cellStyle name="40% - Accent6 2 11 2 5 4 2" xfId="33427"/>
    <cellStyle name="40% - Accent6 2 11 2 5 5" xfId="19274"/>
    <cellStyle name="40% - Accent6 2 11 2 5 5 2" xfId="38598"/>
    <cellStyle name="40% - Accent6 2 11 2 5 6" xfId="22242"/>
    <cellStyle name="40% - Accent6 2 11 2 5 7" xfId="20758"/>
    <cellStyle name="40% - Accent6 2 11 2 5 8" xfId="40082"/>
    <cellStyle name="40% - Accent6 2 11 2 6" xfId="3149"/>
    <cellStyle name="40% - Accent6 2 11 2 6 2" xfId="8729"/>
    <cellStyle name="40% - Accent6 2 11 2 6 2 2" xfId="28289"/>
    <cellStyle name="40% - Accent6 2 11 2 6 2 3" xfId="46106"/>
    <cellStyle name="40% - Accent6 2 11 2 6 3" xfId="14820"/>
    <cellStyle name="40% - Accent6 2 11 2 6 3 2" xfId="34240"/>
    <cellStyle name="40% - Accent6 2 11 2 6 4" xfId="23057"/>
    <cellStyle name="40% - Accent6 2 11 2 6 5" xfId="40891"/>
    <cellStyle name="40% - Accent6 2 11 2 7" xfId="4917"/>
    <cellStyle name="40% - Accent6 2 11 2 7 2" xfId="10301"/>
    <cellStyle name="40% - Accent6 2 11 2 7 2 2" xfId="29859"/>
    <cellStyle name="40% - Accent6 2 11 2 7 2 3" xfId="47672"/>
    <cellStyle name="40% - Accent6 2 11 2 7 3" xfId="16423"/>
    <cellStyle name="40% - Accent6 2 11 2 7 3 2" xfId="35810"/>
    <cellStyle name="40% - Accent6 2 11 2 7 4" xfId="24627"/>
    <cellStyle name="40% - Accent6 2 11 2 7 5" xfId="42457"/>
    <cellStyle name="40% - Accent6 2 11 2 8" xfId="6244"/>
    <cellStyle name="40% - Accent6 2 11 2 8 2" xfId="11605"/>
    <cellStyle name="40% - Accent6 2 11 2 8 2 2" xfId="31163"/>
    <cellStyle name="40% - Accent6 2 11 2 8 2 3" xfId="48948"/>
    <cellStyle name="40% - Accent6 2 11 2 8 3" xfId="17728"/>
    <cellStyle name="40% - Accent6 2 11 2 8 3 2" xfId="37086"/>
    <cellStyle name="40% - Accent6 2 11 2 8 4" xfId="25903"/>
    <cellStyle name="40% - Accent6 2 11 2 8 5" xfId="43733"/>
    <cellStyle name="40% - Accent6 2 11 2 9" xfId="6648"/>
    <cellStyle name="40% - Accent6 2 11 2 9 2" xfId="12009"/>
    <cellStyle name="40% - Accent6 2 11 2 9 2 2" xfId="31567"/>
    <cellStyle name="40% - Accent6 2 11 2 9 2 3" xfId="49352"/>
    <cellStyle name="40% - Accent6 2 11 2 9 3" xfId="18132"/>
    <cellStyle name="40% - Accent6 2 11 2 9 3 2" xfId="37490"/>
    <cellStyle name="40% - Accent6 2 11 2 9 4" xfId="26307"/>
    <cellStyle name="40% - Accent6 2 11 2 9 5" xfId="44137"/>
    <cellStyle name="40% - Accent6 2 11 3" xfId="1456"/>
    <cellStyle name="40% - Accent6 2 11 3 10" xfId="12833"/>
    <cellStyle name="40% - Accent6 2 11 3 10 2" xfId="32389"/>
    <cellStyle name="40% - Accent6 2 11 3 10 3" xfId="50128"/>
    <cellStyle name="40% - Accent6 2 11 3 11" xfId="13335"/>
    <cellStyle name="40% - Accent6 2 11 3 11 2" xfId="32772"/>
    <cellStyle name="40% - Accent6 2 11 3 12" xfId="18617"/>
    <cellStyle name="40% - Accent6 2 11 3 12 2" xfId="37943"/>
    <cellStyle name="40% - Accent6 2 11 3 13" xfId="21587"/>
    <cellStyle name="40% - Accent6 2 11 3 14" xfId="20103"/>
    <cellStyle name="40% - Accent6 2 11 3 15" xfId="39427"/>
    <cellStyle name="40% - Accent6 2 11 3 2" xfId="1754"/>
    <cellStyle name="40% - Accent6 2 11 3 2 10" xfId="39718"/>
    <cellStyle name="40% - Accent6 2 11 3 2 2" xfId="2500"/>
    <cellStyle name="40% - Accent6 2 11 3 2 2 2" xfId="4523"/>
    <cellStyle name="40% - Accent6 2 11 3 2 2 2 2" xfId="9910"/>
    <cellStyle name="40% - Accent6 2 11 3 2 2 2 2 2" xfId="29468"/>
    <cellStyle name="40% - Accent6 2 11 3 2 2 2 2 3" xfId="47283"/>
    <cellStyle name="40% - Accent6 2 11 3 2 2 2 3" xfId="16029"/>
    <cellStyle name="40% - Accent6 2 11 3 2 2 2 3 2" xfId="35421"/>
    <cellStyle name="40% - Accent6 2 11 3 2 2 2 4" xfId="24238"/>
    <cellStyle name="40% - Accent6 2 11 3 2 2 2 5" xfId="42068"/>
    <cellStyle name="40% - Accent6 2 11 3 2 2 3" xfId="8295"/>
    <cellStyle name="40% - Accent6 2 11 3 2 2 3 2" xfId="27855"/>
    <cellStyle name="40% - Accent6 2 11 3 2 2 3 3" xfId="45675"/>
    <cellStyle name="40% - Accent6 2 11 3 2 2 4" xfId="14376"/>
    <cellStyle name="40% - Accent6 2 11 3 2 2 4 2" xfId="33805"/>
    <cellStyle name="40% - Accent6 2 11 3 2 2 5" xfId="19652"/>
    <cellStyle name="40% - Accent6 2 11 3 2 2 5 2" xfId="38976"/>
    <cellStyle name="40% - Accent6 2 11 3 2 2 6" xfId="22621"/>
    <cellStyle name="40% - Accent6 2 11 3 2 2 7" xfId="21136"/>
    <cellStyle name="40% - Accent6 2 11 3 2 2 8" xfId="40460"/>
    <cellStyle name="40% - Accent6 2 11 3 2 3" xfId="3794"/>
    <cellStyle name="40% - Accent6 2 11 3 2 3 2" xfId="9181"/>
    <cellStyle name="40% - Accent6 2 11 3 2 3 2 2" xfId="28739"/>
    <cellStyle name="40% - Accent6 2 11 3 2 3 2 3" xfId="46555"/>
    <cellStyle name="40% - Accent6 2 11 3 2 3 3" xfId="15300"/>
    <cellStyle name="40% - Accent6 2 11 3 2 3 3 2" xfId="34693"/>
    <cellStyle name="40% - Accent6 2 11 3 2 3 4" xfId="23510"/>
    <cellStyle name="40% - Accent6 2 11 3 2 3 5" xfId="41340"/>
    <cellStyle name="40% - Accent6 2 11 3 2 4" xfId="5902"/>
    <cellStyle name="40% - Accent6 2 11 3 2 4 2" xfId="11263"/>
    <cellStyle name="40% - Accent6 2 11 3 2 4 2 2" xfId="30821"/>
    <cellStyle name="40% - Accent6 2 11 3 2 4 2 3" xfId="48607"/>
    <cellStyle name="40% - Accent6 2 11 3 2 4 3" xfId="17386"/>
    <cellStyle name="40% - Accent6 2 11 3 2 4 3 2" xfId="36745"/>
    <cellStyle name="40% - Accent6 2 11 3 2 4 4" xfId="25562"/>
    <cellStyle name="40% - Accent6 2 11 3 2 4 5" xfId="43392"/>
    <cellStyle name="40% - Accent6 2 11 3 2 5" xfId="7549"/>
    <cellStyle name="40% - Accent6 2 11 3 2 5 2" xfId="27109"/>
    <cellStyle name="40% - Accent6 2 11 3 2 5 3" xfId="44933"/>
    <cellStyle name="40% - Accent6 2 11 3 2 6" xfId="13630"/>
    <cellStyle name="40% - Accent6 2 11 3 2 6 2" xfId="33063"/>
    <cellStyle name="40% - Accent6 2 11 3 2 7" xfId="18910"/>
    <cellStyle name="40% - Accent6 2 11 3 2 7 2" xfId="38234"/>
    <cellStyle name="40% - Accent6 2 11 3 2 8" xfId="21878"/>
    <cellStyle name="40% - Accent6 2 11 3 2 9" xfId="20394"/>
    <cellStyle name="40% - Accent6 2 11 3 3" xfId="2208"/>
    <cellStyle name="40% - Accent6 2 11 3 3 2" xfId="4244"/>
    <cellStyle name="40% - Accent6 2 11 3 3 2 2" xfId="9631"/>
    <cellStyle name="40% - Accent6 2 11 3 3 2 2 2" xfId="29189"/>
    <cellStyle name="40% - Accent6 2 11 3 3 2 2 3" xfId="47005"/>
    <cellStyle name="40% - Accent6 2 11 3 3 2 3" xfId="15750"/>
    <cellStyle name="40% - Accent6 2 11 3 3 2 3 2" xfId="35143"/>
    <cellStyle name="40% - Accent6 2 11 3 3 2 4" xfId="23960"/>
    <cellStyle name="40% - Accent6 2 11 3 3 2 5" xfId="41790"/>
    <cellStyle name="40% - Accent6 2 11 3 3 3" xfId="8003"/>
    <cellStyle name="40% - Accent6 2 11 3 3 3 2" xfId="27563"/>
    <cellStyle name="40% - Accent6 2 11 3 3 3 3" xfId="45384"/>
    <cellStyle name="40% - Accent6 2 11 3 3 4" xfId="14084"/>
    <cellStyle name="40% - Accent6 2 11 3 3 4 2" xfId="33514"/>
    <cellStyle name="40% - Accent6 2 11 3 3 5" xfId="19361"/>
    <cellStyle name="40% - Accent6 2 11 3 3 5 2" xfId="38685"/>
    <cellStyle name="40% - Accent6 2 11 3 3 6" xfId="22329"/>
    <cellStyle name="40% - Accent6 2 11 3 3 7" xfId="20845"/>
    <cellStyle name="40% - Accent6 2 11 3 3 8" xfId="40169"/>
    <cellStyle name="40% - Accent6 2 11 3 4" xfId="3382"/>
    <cellStyle name="40% - Accent6 2 11 3 4 2" xfId="8874"/>
    <cellStyle name="40% - Accent6 2 11 3 4 2 2" xfId="28434"/>
    <cellStyle name="40% - Accent6 2 11 3 4 2 3" xfId="46251"/>
    <cellStyle name="40% - Accent6 2 11 3 4 3" xfId="14976"/>
    <cellStyle name="40% - Accent6 2 11 3 4 3 2" xfId="34389"/>
    <cellStyle name="40% - Accent6 2 11 3 4 4" xfId="23206"/>
    <cellStyle name="40% - Accent6 2 11 3 4 5" xfId="41036"/>
    <cellStyle name="40% - Accent6 2 11 3 5" xfId="5293"/>
    <cellStyle name="40% - Accent6 2 11 3 5 2" xfId="10659"/>
    <cellStyle name="40% - Accent6 2 11 3 5 2 2" xfId="30217"/>
    <cellStyle name="40% - Accent6 2 11 3 5 2 3" xfId="48016"/>
    <cellStyle name="40% - Accent6 2 11 3 5 3" xfId="16782"/>
    <cellStyle name="40% - Accent6 2 11 3 5 3 2" xfId="36154"/>
    <cellStyle name="40% - Accent6 2 11 3 5 4" xfId="24971"/>
    <cellStyle name="40% - Accent6 2 11 3 5 5" xfId="42801"/>
    <cellStyle name="40% - Accent6 2 11 3 6" xfId="6389"/>
    <cellStyle name="40% - Accent6 2 11 3 6 2" xfId="11750"/>
    <cellStyle name="40% - Accent6 2 11 3 6 2 2" xfId="31308"/>
    <cellStyle name="40% - Accent6 2 11 3 6 2 3" xfId="49093"/>
    <cellStyle name="40% - Accent6 2 11 3 6 3" xfId="17873"/>
    <cellStyle name="40% - Accent6 2 11 3 6 3 2" xfId="37231"/>
    <cellStyle name="40% - Accent6 2 11 3 6 4" xfId="26048"/>
    <cellStyle name="40% - Accent6 2 11 3 6 5" xfId="43878"/>
    <cellStyle name="40% - Accent6 2 11 3 7" xfId="6793"/>
    <cellStyle name="40% - Accent6 2 11 3 7 2" xfId="12154"/>
    <cellStyle name="40% - Accent6 2 11 3 7 2 2" xfId="31712"/>
    <cellStyle name="40% - Accent6 2 11 3 7 2 3" xfId="49497"/>
    <cellStyle name="40% - Accent6 2 11 3 7 3" xfId="18277"/>
    <cellStyle name="40% - Accent6 2 11 3 7 3 2" xfId="37635"/>
    <cellStyle name="40% - Accent6 2 11 3 7 4" xfId="26452"/>
    <cellStyle name="40% - Accent6 2 11 3 7 5" xfId="44282"/>
    <cellStyle name="40% - Accent6 2 11 3 8" xfId="7257"/>
    <cellStyle name="40% - Accent6 2 11 3 8 2" xfId="26817"/>
    <cellStyle name="40% - Accent6 2 11 3 8 3" xfId="44642"/>
    <cellStyle name="40% - Accent6 2 11 3 9" xfId="12477"/>
    <cellStyle name="40% - Accent6 2 11 3 9 2" xfId="32034"/>
    <cellStyle name="40% - Accent6 2 11 3 9 3" xfId="49818"/>
    <cellStyle name="40% - Accent6 2 11 4" xfId="1609"/>
    <cellStyle name="40% - Accent6 2 11 4 10" xfId="39573"/>
    <cellStyle name="40% - Accent6 2 11 4 2" xfId="2355"/>
    <cellStyle name="40% - Accent6 2 11 4 2 2" xfId="4378"/>
    <cellStyle name="40% - Accent6 2 11 4 2 2 2" xfId="9765"/>
    <cellStyle name="40% - Accent6 2 11 4 2 2 2 2" xfId="29323"/>
    <cellStyle name="40% - Accent6 2 11 4 2 2 2 3" xfId="47138"/>
    <cellStyle name="40% - Accent6 2 11 4 2 2 3" xfId="15884"/>
    <cellStyle name="40% - Accent6 2 11 4 2 2 3 2" xfId="35276"/>
    <cellStyle name="40% - Accent6 2 11 4 2 2 4" xfId="24093"/>
    <cellStyle name="40% - Accent6 2 11 4 2 2 5" xfId="41923"/>
    <cellStyle name="40% - Accent6 2 11 4 2 3" xfId="5690"/>
    <cellStyle name="40% - Accent6 2 11 4 2 3 2" xfId="11051"/>
    <cellStyle name="40% - Accent6 2 11 4 2 3 2 2" xfId="30609"/>
    <cellStyle name="40% - Accent6 2 11 4 2 3 2 3" xfId="48395"/>
    <cellStyle name="40% - Accent6 2 11 4 2 3 3" xfId="17174"/>
    <cellStyle name="40% - Accent6 2 11 4 2 3 3 2" xfId="36533"/>
    <cellStyle name="40% - Accent6 2 11 4 2 3 4" xfId="25350"/>
    <cellStyle name="40% - Accent6 2 11 4 2 3 5" xfId="43180"/>
    <cellStyle name="40% - Accent6 2 11 4 2 4" xfId="8150"/>
    <cellStyle name="40% - Accent6 2 11 4 2 4 2" xfId="27710"/>
    <cellStyle name="40% - Accent6 2 11 4 2 4 3" xfId="45530"/>
    <cellStyle name="40% - Accent6 2 11 4 2 5" xfId="14231"/>
    <cellStyle name="40% - Accent6 2 11 4 2 5 2" xfId="33660"/>
    <cellStyle name="40% - Accent6 2 11 4 2 6" xfId="19507"/>
    <cellStyle name="40% - Accent6 2 11 4 2 6 2" xfId="38831"/>
    <cellStyle name="40% - Accent6 2 11 4 2 7" xfId="22476"/>
    <cellStyle name="40% - Accent6 2 11 4 2 8" xfId="20991"/>
    <cellStyle name="40% - Accent6 2 11 4 2 9" xfId="40315"/>
    <cellStyle name="40% - Accent6 2 11 4 3" xfId="3651"/>
    <cellStyle name="40% - Accent6 2 11 4 3 2" xfId="9038"/>
    <cellStyle name="40% - Accent6 2 11 4 3 2 2" xfId="28596"/>
    <cellStyle name="40% - Accent6 2 11 4 3 2 3" xfId="46412"/>
    <cellStyle name="40% - Accent6 2 11 4 3 3" xfId="15157"/>
    <cellStyle name="40% - Accent6 2 11 4 3 3 2" xfId="34550"/>
    <cellStyle name="40% - Accent6 2 11 4 3 4" xfId="23367"/>
    <cellStyle name="40% - Accent6 2 11 4 3 5" xfId="41197"/>
    <cellStyle name="40% - Accent6 2 11 4 4" xfId="5066"/>
    <cellStyle name="40% - Accent6 2 11 4 4 2" xfId="10433"/>
    <cellStyle name="40% - Accent6 2 11 4 4 2 2" xfId="29991"/>
    <cellStyle name="40% - Accent6 2 11 4 4 2 3" xfId="47804"/>
    <cellStyle name="40% - Accent6 2 11 4 4 3" xfId="16556"/>
    <cellStyle name="40% - Accent6 2 11 4 4 3 2" xfId="35942"/>
    <cellStyle name="40% - Accent6 2 11 4 4 4" xfId="24759"/>
    <cellStyle name="40% - Accent6 2 11 4 4 5" xfId="42589"/>
    <cellStyle name="40% - Accent6 2 11 4 5" xfId="7404"/>
    <cellStyle name="40% - Accent6 2 11 4 5 2" xfId="26964"/>
    <cellStyle name="40% - Accent6 2 11 4 5 3" xfId="44788"/>
    <cellStyle name="40% - Accent6 2 11 4 6" xfId="13485"/>
    <cellStyle name="40% - Accent6 2 11 4 6 2" xfId="32918"/>
    <cellStyle name="40% - Accent6 2 11 4 7" xfId="18765"/>
    <cellStyle name="40% - Accent6 2 11 4 7 2" xfId="38089"/>
    <cellStyle name="40% - Accent6 2 11 4 8" xfId="21733"/>
    <cellStyle name="40% - Accent6 2 11 4 9" xfId="20249"/>
    <cellStyle name="40% - Accent6 2 11 5" xfId="1916"/>
    <cellStyle name="40% - Accent6 2 11 5 10" xfId="39879"/>
    <cellStyle name="40% - Accent6 2 11 5 2" xfId="2662"/>
    <cellStyle name="40% - Accent6 2 11 5 2 2" xfId="4684"/>
    <cellStyle name="40% - Accent6 2 11 5 2 2 2" xfId="10071"/>
    <cellStyle name="40% - Accent6 2 11 5 2 2 2 2" xfId="29629"/>
    <cellStyle name="40% - Accent6 2 11 5 2 2 2 3" xfId="47443"/>
    <cellStyle name="40% - Accent6 2 11 5 2 2 3" xfId="16190"/>
    <cellStyle name="40% - Accent6 2 11 5 2 2 3 2" xfId="35581"/>
    <cellStyle name="40% - Accent6 2 11 5 2 2 4" xfId="24398"/>
    <cellStyle name="40% - Accent6 2 11 5 2 2 5" xfId="42228"/>
    <cellStyle name="40% - Accent6 2 11 5 2 3" xfId="8457"/>
    <cellStyle name="40% - Accent6 2 11 5 2 3 2" xfId="28017"/>
    <cellStyle name="40% - Accent6 2 11 5 2 3 3" xfId="45836"/>
    <cellStyle name="40% - Accent6 2 11 5 2 4" xfId="14538"/>
    <cellStyle name="40% - Accent6 2 11 5 2 4 2" xfId="33966"/>
    <cellStyle name="40% - Accent6 2 11 5 2 5" xfId="19813"/>
    <cellStyle name="40% - Accent6 2 11 5 2 5 2" xfId="39137"/>
    <cellStyle name="40% - Accent6 2 11 5 2 6" xfId="22783"/>
    <cellStyle name="40% - Accent6 2 11 5 2 7" xfId="21297"/>
    <cellStyle name="40% - Accent6 2 11 5 2 8" xfId="40621"/>
    <cellStyle name="40% - Accent6 2 11 5 3" xfId="3954"/>
    <cellStyle name="40% - Accent6 2 11 5 3 2" xfId="9341"/>
    <cellStyle name="40% - Accent6 2 11 5 3 2 2" xfId="28899"/>
    <cellStyle name="40% - Accent6 2 11 5 3 2 3" xfId="46715"/>
    <cellStyle name="40% - Accent6 2 11 5 3 3" xfId="15460"/>
    <cellStyle name="40% - Accent6 2 11 5 3 3 2" xfId="34853"/>
    <cellStyle name="40% - Accent6 2 11 5 3 4" xfId="23670"/>
    <cellStyle name="40% - Accent6 2 11 5 3 5" xfId="41500"/>
    <cellStyle name="40% - Accent6 2 11 5 4" xfId="5500"/>
    <cellStyle name="40% - Accent6 2 11 5 4 2" xfId="10861"/>
    <cellStyle name="40% - Accent6 2 11 5 4 2 2" xfId="30419"/>
    <cellStyle name="40% - Accent6 2 11 5 4 2 3" xfId="48205"/>
    <cellStyle name="40% - Accent6 2 11 5 4 3" xfId="16984"/>
    <cellStyle name="40% - Accent6 2 11 5 4 3 2" xfId="36343"/>
    <cellStyle name="40% - Accent6 2 11 5 4 4" xfId="25160"/>
    <cellStyle name="40% - Accent6 2 11 5 4 5" xfId="42990"/>
    <cellStyle name="40% - Accent6 2 11 5 5" xfId="7711"/>
    <cellStyle name="40% - Accent6 2 11 5 5 2" xfId="27271"/>
    <cellStyle name="40% - Accent6 2 11 5 5 3" xfId="45094"/>
    <cellStyle name="40% - Accent6 2 11 5 6" xfId="13792"/>
    <cellStyle name="40% - Accent6 2 11 5 6 2" xfId="33224"/>
    <cellStyle name="40% - Accent6 2 11 5 7" xfId="19071"/>
    <cellStyle name="40% - Accent6 2 11 5 7 2" xfId="38395"/>
    <cellStyle name="40% - Accent6 2 11 5 8" xfId="22039"/>
    <cellStyle name="40% - Accent6 2 11 5 9" xfId="20555"/>
    <cellStyle name="40% - Accent6 2 11 6" xfId="2063"/>
    <cellStyle name="40% - Accent6 2 11 6 2" xfId="4099"/>
    <cellStyle name="40% - Accent6 2 11 6 2 2" xfId="9486"/>
    <cellStyle name="40% - Accent6 2 11 6 2 2 2" xfId="29044"/>
    <cellStyle name="40% - Accent6 2 11 6 2 2 3" xfId="46860"/>
    <cellStyle name="40% - Accent6 2 11 6 2 3" xfId="15605"/>
    <cellStyle name="40% - Accent6 2 11 6 2 3 2" xfId="34998"/>
    <cellStyle name="40% - Accent6 2 11 6 2 4" xfId="23815"/>
    <cellStyle name="40% - Accent6 2 11 6 2 5" xfId="41645"/>
    <cellStyle name="40% - Accent6 2 11 6 3" xfId="7858"/>
    <cellStyle name="40% - Accent6 2 11 6 3 2" xfId="27418"/>
    <cellStyle name="40% - Accent6 2 11 6 3 3" xfId="45239"/>
    <cellStyle name="40% - Accent6 2 11 6 4" xfId="13939"/>
    <cellStyle name="40% - Accent6 2 11 6 4 2" xfId="33369"/>
    <cellStyle name="40% - Accent6 2 11 6 5" xfId="19216"/>
    <cellStyle name="40% - Accent6 2 11 6 5 2" xfId="38540"/>
    <cellStyle name="40% - Accent6 2 11 6 6" xfId="22184"/>
    <cellStyle name="40% - Accent6 2 11 6 7" xfId="20700"/>
    <cellStyle name="40% - Accent6 2 11 6 8" xfId="40024"/>
    <cellStyle name="40% - Accent6 2 11 7" xfId="3091"/>
    <cellStyle name="40% - Accent6 2 11 7 2" xfId="8671"/>
    <cellStyle name="40% - Accent6 2 11 7 2 2" xfId="28231"/>
    <cellStyle name="40% - Accent6 2 11 7 2 3" xfId="46048"/>
    <cellStyle name="40% - Accent6 2 11 7 3" xfId="14762"/>
    <cellStyle name="40% - Accent6 2 11 7 3 2" xfId="34182"/>
    <cellStyle name="40% - Accent6 2 11 7 4" xfId="22999"/>
    <cellStyle name="40% - Accent6 2 11 7 5" xfId="40833"/>
    <cellStyle name="40% - Accent6 2 11 8" xfId="4857"/>
    <cellStyle name="40% - Accent6 2 11 8 2" xfId="10241"/>
    <cellStyle name="40% - Accent6 2 11 8 2 2" xfId="29799"/>
    <cellStyle name="40% - Accent6 2 11 8 2 3" xfId="47613"/>
    <cellStyle name="40% - Accent6 2 11 8 3" xfId="16363"/>
    <cellStyle name="40% - Accent6 2 11 8 3 2" xfId="35751"/>
    <cellStyle name="40% - Accent6 2 11 8 4" xfId="24568"/>
    <cellStyle name="40% - Accent6 2 11 8 5" xfId="42398"/>
    <cellStyle name="40% - Accent6 2 11 9" xfId="6186"/>
    <cellStyle name="40% - Accent6 2 11 9 2" xfId="11547"/>
    <cellStyle name="40% - Accent6 2 11 9 2 2" xfId="31105"/>
    <cellStyle name="40% - Accent6 2 11 9 2 3" xfId="48890"/>
    <cellStyle name="40% - Accent6 2 11 9 3" xfId="17670"/>
    <cellStyle name="40% - Accent6 2 11 9 3 2" xfId="37028"/>
    <cellStyle name="40% - Accent6 2 11 9 4" xfId="25845"/>
    <cellStyle name="40% - Accent6 2 11 9 5" xfId="43675"/>
    <cellStyle name="40% - Accent6 2 12" xfId="1302"/>
    <cellStyle name="40% - Accent6 2 12 10" xfId="7197"/>
    <cellStyle name="40% - Accent6 2 12 10 2" xfId="26757"/>
    <cellStyle name="40% - Accent6 2 12 10 3" xfId="44582"/>
    <cellStyle name="40% - Accent6 2 12 11" xfId="12405"/>
    <cellStyle name="40% - Accent6 2 12 11 2" xfId="31963"/>
    <cellStyle name="40% - Accent6 2 12 11 3" xfId="49747"/>
    <cellStyle name="40% - Accent6 2 12 12" xfId="12760"/>
    <cellStyle name="40% - Accent6 2 12 12 2" xfId="32316"/>
    <cellStyle name="40% - Accent6 2 12 12 3" xfId="50057"/>
    <cellStyle name="40% - Accent6 2 12 13" xfId="13213"/>
    <cellStyle name="40% - Accent6 2 12 13 2" xfId="32712"/>
    <cellStyle name="40% - Accent6 2 12 14" xfId="18525"/>
    <cellStyle name="40% - Accent6 2 12 14 2" xfId="37883"/>
    <cellStyle name="40% - Accent6 2 12 15" xfId="21527"/>
    <cellStyle name="40% - Accent6 2 12 16" xfId="20043"/>
    <cellStyle name="40% - Accent6 2 12 17" xfId="39367"/>
    <cellStyle name="40% - Accent6 2 12 2" xfId="1547"/>
    <cellStyle name="40% - Accent6 2 12 2 10" xfId="12918"/>
    <cellStyle name="40% - Accent6 2 12 2 10 2" xfId="32474"/>
    <cellStyle name="40% - Accent6 2 12 2 10 3" xfId="50213"/>
    <cellStyle name="40% - Accent6 2 12 2 11" xfId="13424"/>
    <cellStyle name="40% - Accent6 2 12 2 11 2" xfId="32857"/>
    <cellStyle name="40% - Accent6 2 12 2 12" xfId="18704"/>
    <cellStyle name="40% - Accent6 2 12 2 12 2" xfId="38028"/>
    <cellStyle name="40% - Accent6 2 12 2 13" xfId="21672"/>
    <cellStyle name="40% - Accent6 2 12 2 14" xfId="20188"/>
    <cellStyle name="40% - Accent6 2 12 2 15" xfId="39512"/>
    <cellStyle name="40% - Accent6 2 12 2 2" xfId="1840"/>
    <cellStyle name="40% - Accent6 2 12 2 2 10" xfId="39803"/>
    <cellStyle name="40% - Accent6 2 12 2 2 2" xfId="2586"/>
    <cellStyle name="40% - Accent6 2 12 2 2 2 2" xfId="4609"/>
    <cellStyle name="40% - Accent6 2 12 2 2 2 2 2" xfId="9996"/>
    <cellStyle name="40% - Accent6 2 12 2 2 2 2 2 2" xfId="29554"/>
    <cellStyle name="40% - Accent6 2 12 2 2 2 2 2 3" xfId="47368"/>
    <cellStyle name="40% - Accent6 2 12 2 2 2 2 3" xfId="16115"/>
    <cellStyle name="40% - Accent6 2 12 2 2 2 2 3 2" xfId="35506"/>
    <cellStyle name="40% - Accent6 2 12 2 2 2 2 4" xfId="24323"/>
    <cellStyle name="40% - Accent6 2 12 2 2 2 2 5" xfId="42153"/>
    <cellStyle name="40% - Accent6 2 12 2 2 2 3" xfId="8381"/>
    <cellStyle name="40% - Accent6 2 12 2 2 2 3 2" xfId="27941"/>
    <cellStyle name="40% - Accent6 2 12 2 2 2 3 3" xfId="45760"/>
    <cellStyle name="40% - Accent6 2 12 2 2 2 4" xfId="14462"/>
    <cellStyle name="40% - Accent6 2 12 2 2 2 4 2" xfId="33890"/>
    <cellStyle name="40% - Accent6 2 12 2 2 2 5" xfId="19737"/>
    <cellStyle name="40% - Accent6 2 12 2 2 2 5 2" xfId="39061"/>
    <cellStyle name="40% - Accent6 2 12 2 2 2 6" xfId="22707"/>
    <cellStyle name="40% - Accent6 2 12 2 2 2 7" xfId="21221"/>
    <cellStyle name="40% - Accent6 2 12 2 2 2 8" xfId="40545"/>
    <cellStyle name="40% - Accent6 2 12 2 2 3" xfId="3879"/>
    <cellStyle name="40% - Accent6 2 12 2 2 3 2" xfId="9266"/>
    <cellStyle name="40% - Accent6 2 12 2 2 3 2 2" xfId="28824"/>
    <cellStyle name="40% - Accent6 2 12 2 2 3 2 3" xfId="46640"/>
    <cellStyle name="40% - Accent6 2 12 2 2 3 3" xfId="15385"/>
    <cellStyle name="40% - Accent6 2 12 2 2 3 3 2" xfId="34778"/>
    <cellStyle name="40% - Accent6 2 12 2 2 3 4" xfId="23595"/>
    <cellStyle name="40% - Accent6 2 12 2 2 3 5" xfId="41425"/>
    <cellStyle name="40% - Accent6 2 12 2 2 4" xfId="5987"/>
    <cellStyle name="40% - Accent6 2 12 2 2 4 2" xfId="11348"/>
    <cellStyle name="40% - Accent6 2 12 2 2 4 2 2" xfId="30906"/>
    <cellStyle name="40% - Accent6 2 12 2 2 4 2 3" xfId="48692"/>
    <cellStyle name="40% - Accent6 2 12 2 2 4 3" xfId="17471"/>
    <cellStyle name="40% - Accent6 2 12 2 2 4 3 2" xfId="36830"/>
    <cellStyle name="40% - Accent6 2 12 2 2 4 4" xfId="25647"/>
    <cellStyle name="40% - Accent6 2 12 2 2 4 5" xfId="43477"/>
    <cellStyle name="40% - Accent6 2 12 2 2 5" xfId="7635"/>
    <cellStyle name="40% - Accent6 2 12 2 2 5 2" xfId="27195"/>
    <cellStyle name="40% - Accent6 2 12 2 2 5 3" xfId="45018"/>
    <cellStyle name="40% - Accent6 2 12 2 2 6" xfId="13716"/>
    <cellStyle name="40% - Accent6 2 12 2 2 6 2" xfId="33148"/>
    <cellStyle name="40% - Accent6 2 12 2 2 7" xfId="18995"/>
    <cellStyle name="40% - Accent6 2 12 2 2 7 2" xfId="38319"/>
    <cellStyle name="40% - Accent6 2 12 2 2 8" xfId="21963"/>
    <cellStyle name="40% - Accent6 2 12 2 2 9" xfId="20479"/>
    <cellStyle name="40% - Accent6 2 12 2 3" xfId="2294"/>
    <cellStyle name="40% - Accent6 2 12 2 3 2" xfId="4330"/>
    <cellStyle name="40% - Accent6 2 12 2 3 2 2" xfId="9717"/>
    <cellStyle name="40% - Accent6 2 12 2 3 2 2 2" xfId="29275"/>
    <cellStyle name="40% - Accent6 2 12 2 3 2 2 3" xfId="47090"/>
    <cellStyle name="40% - Accent6 2 12 2 3 2 3" xfId="15836"/>
    <cellStyle name="40% - Accent6 2 12 2 3 2 3 2" xfId="35228"/>
    <cellStyle name="40% - Accent6 2 12 2 3 2 4" xfId="24045"/>
    <cellStyle name="40% - Accent6 2 12 2 3 2 5" xfId="41875"/>
    <cellStyle name="40% - Accent6 2 12 2 3 3" xfId="8089"/>
    <cellStyle name="40% - Accent6 2 12 2 3 3 2" xfId="27649"/>
    <cellStyle name="40% - Accent6 2 12 2 3 3 3" xfId="45469"/>
    <cellStyle name="40% - Accent6 2 12 2 3 4" xfId="14170"/>
    <cellStyle name="40% - Accent6 2 12 2 3 4 2" xfId="33599"/>
    <cellStyle name="40% - Accent6 2 12 2 3 5" xfId="19446"/>
    <cellStyle name="40% - Accent6 2 12 2 3 5 2" xfId="38770"/>
    <cellStyle name="40% - Accent6 2 12 2 3 6" xfId="22415"/>
    <cellStyle name="40% - Accent6 2 12 2 3 7" xfId="20930"/>
    <cellStyle name="40% - Accent6 2 12 2 3 8" xfId="40254"/>
    <cellStyle name="40% - Accent6 2 12 2 4" xfId="3467"/>
    <cellStyle name="40% - Accent6 2 12 2 4 2" xfId="8959"/>
    <cellStyle name="40% - Accent6 2 12 2 4 2 2" xfId="28519"/>
    <cellStyle name="40% - Accent6 2 12 2 4 2 3" xfId="46336"/>
    <cellStyle name="40% - Accent6 2 12 2 4 3" xfId="15061"/>
    <cellStyle name="40% - Accent6 2 12 2 4 3 2" xfId="34474"/>
    <cellStyle name="40% - Accent6 2 12 2 4 4" xfId="23291"/>
    <cellStyle name="40% - Accent6 2 12 2 4 5" xfId="41121"/>
    <cellStyle name="40% - Accent6 2 12 2 5" xfId="5378"/>
    <cellStyle name="40% - Accent6 2 12 2 5 2" xfId="10744"/>
    <cellStyle name="40% - Accent6 2 12 2 5 2 2" xfId="30302"/>
    <cellStyle name="40% - Accent6 2 12 2 5 2 3" xfId="48101"/>
    <cellStyle name="40% - Accent6 2 12 2 5 3" xfId="16867"/>
    <cellStyle name="40% - Accent6 2 12 2 5 3 2" xfId="36239"/>
    <cellStyle name="40% - Accent6 2 12 2 5 4" xfId="25056"/>
    <cellStyle name="40% - Accent6 2 12 2 5 5" xfId="42886"/>
    <cellStyle name="40% - Accent6 2 12 2 6" xfId="6474"/>
    <cellStyle name="40% - Accent6 2 12 2 6 2" xfId="11835"/>
    <cellStyle name="40% - Accent6 2 12 2 6 2 2" xfId="31393"/>
    <cellStyle name="40% - Accent6 2 12 2 6 2 3" xfId="49178"/>
    <cellStyle name="40% - Accent6 2 12 2 6 3" xfId="17958"/>
    <cellStyle name="40% - Accent6 2 12 2 6 3 2" xfId="37316"/>
    <cellStyle name="40% - Accent6 2 12 2 6 4" xfId="26133"/>
    <cellStyle name="40% - Accent6 2 12 2 6 5" xfId="43963"/>
    <cellStyle name="40% - Accent6 2 12 2 7" xfId="6878"/>
    <cellStyle name="40% - Accent6 2 12 2 7 2" xfId="12239"/>
    <cellStyle name="40% - Accent6 2 12 2 7 2 2" xfId="31797"/>
    <cellStyle name="40% - Accent6 2 12 2 7 2 3" xfId="49582"/>
    <cellStyle name="40% - Accent6 2 12 2 7 3" xfId="18362"/>
    <cellStyle name="40% - Accent6 2 12 2 7 3 2" xfId="37720"/>
    <cellStyle name="40% - Accent6 2 12 2 7 4" xfId="26537"/>
    <cellStyle name="40% - Accent6 2 12 2 7 5" xfId="44367"/>
    <cellStyle name="40% - Accent6 2 12 2 8" xfId="7343"/>
    <cellStyle name="40% - Accent6 2 12 2 8 2" xfId="26903"/>
    <cellStyle name="40% - Accent6 2 12 2 8 3" xfId="44727"/>
    <cellStyle name="40% - Accent6 2 12 2 9" xfId="12562"/>
    <cellStyle name="40% - Accent6 2 12 2 9 2" xfId="32119"/>
    <cellStyle name="40% - Accent6 2 12 2 9 3" xfId="49903"/>
    <cellStyle name="40% - Accent6 2 12 3" xfId="1694"/>
    <cellStyle name="40% - Accent6 2 12 3 10" xfId="39658"/>
    <cellStyle name="40% - Accent6 2 12 3 2" xfId="2440"/>
    <cellStyle name="40% - Accent6 2 12 3 2 2" xfId="4463"/>
    <cellStyle name="40% - Accent6 2 12 3 2 2 2" xfId="9850"/>
    <cellStyle name="40% - Accent6 2 12 3 2 2 2 2" xfId="29408"/>
    <cellStyle name="40% - Accent6 2 12 3 2 2 2 3" xfId="47223"/>
    <cellStyle name="40% - Accent6 2 12 3 2 2 3" xfId="15969"/>
    <cellStyle name="40% - Accent6 2 12 3 2 2 3 2" xfId="35361"/>
    <cellStyle name="40% - Accent6 2 12 3 2 2 4" xfId="24178"/>
    <cellStyle name="40% - Accent6 2 12 3 2 2 5" xfId="42008"/>
    <cellStyle name="40% - Accent6 2 12 3 2 3" xfId="5775"/>
    <cellStyle name="40% - Accent6 2 12 3 2 3 2" xfId="11136"/>
    <cellStyle name="40% - Accent6 2 12 3 2 3 2 2" xfId="30694"/>
    <cellStyle name="40% - Accent6 2 12 3 2 3 2 3" xfId="48480"/>
    <cellStyle name="40% - Accent6 2 12 3 2 3 3" xfId="17259"/>
    <cellStyle name="40% - Accent6 2 12 3 2 3 3 2" xfId="36618"/>
    <cellStyle name="40% - Accent6 2 12 3 2 3 4" xfId="25435"/>
    <cellStyle name="40% - Accent6 2 12 3 2 3 5" xfId="43265"/>
    <cellStyle name="40% - Accent6 2 12 3 2 4" xfId="8235"/>
    <cellStyle name="40% - Accent6 2 12 3 2 4 2" xfId="27795"/>
    <cellStyle name="40% - Accent6 2 12 3 2 4 3" xfId="45615"/>
    <cellStyle name="40% - Accent6 2 12 3 2 5" xfId="14316"/>
    <cellStyle name="40% - Accent6 2 12 3 2 5 2" xfId="33745"/>
    <cellStyle name="40% - Accent6 2 12 3 2 6" xfId="19592"/>
    <cellStyle name="40% - Accent6 2 12 3 2 6 2" xfId="38916"/>
    <cellStyle name="40% - Accent6 2 12 3 2 7" xfId="22561"/>
    <cellStyle name="40% - Accent6 2 12 3 2 8" xfId="21076"/>
    <cellStyle name="40% - Accent6 2 12 3 2 9" xfId="40400"/>
    <cellStyle name="40% - Accent6 2 12 3 3" xfId="3736"/>
    <cellStyle name="40% - Accent6 2 12 3 3 2" xfId="9123"/>
    <cellStyle name="40% - Accent6 2 12 3 3 2 2" xfId="28681"/>
    <cellStyle name="40% - Accent6 2 12 3 3 2 3" xfId="46497"/>
    <cellStyle name="40% - Accent6 2 12 3 3 3" xfId="15242"/>
    <cellStyle name="40% - Accent6 2 12 3 3 3 2" xfId="34635"/>
    <cellStyle name="40% - Accent6 2 12 3 3 4" xfId="23452"/>
    <cellStyle name="40% - Accent6 2 12 3 3 5" xfId="41282"/>
    <cellStyle name="40% - Accent6 2 12 3 4" xfId="5151"/>
    <cellStyle name="40% - Accent6 2 12 3 4 2" xfId="10518"/>
    <cellStyle name="40% - Accent6 2 12 3 4 2 2" xfId="30076"/>
    <cellStyle name="40% - Accent6 2 12 3 4 2 3" xfId="47889"/>
    <cellStyle name="40% - Accent6 2 12 3 4 3" xfId="16641"/>
    <cellStyle name="40% - Accent6 2 12 3 4 3 2" xfId="36027"/>
    <cellStyle name="40% - Accent6 2 12 3 4 4" xfId="24844"/>
    <cellStyle name="40% - Accent6 2 12 3 4 5" xfId="42674"/>
    <cellStyle name="40% - Accent6 2 12 3 5" xfId="7489"/>
    <cellStyle name="40% - Accent6 2 12 3 5 2" xfId="27049"/>
    <cellStyle name="40% - Accent6 2 12 3 5 3" xfId="44873"/>
    <cellStyle name="40% - Accent6 2 12 3 6" xfId="13570"/>
    <cellStyle name="40% - Accent6 2 12 3 6 2" xfId="33003"/>
    <cellStyle name="40% - Accent6 2 12 3 7" xfId="18850"/>
    <cellStyle name="40% - Accent6 2 12 3 7 2" xfId="38174"/>
    <cellStyle name="40% - Accent6 2 12 3 8" xfId="21818"/>
    <cellStyle name="40% - Accent6 2 12 3 9" xfId="20334"/>
    <cellStyle name="40% - Accent6 2 12 4" xfId="2002"/>
    <cellStyle name="40% - Accent6 2 12 4 10" xfId="39964"/>
    <cellStyle name="40% - Accent6 2 12 4 2" xfId="2747"/>
    <cellStyle name="40% - Accent6 2 12 4 2 2" xfId="4769"/>
    <cellStyle name="40% - Accent6 2 12 4 2 2 2" xfId="10156"/>
    <cellStyle name="40% - Accent6 2 12 4 2 2 2 2" xfId="29714"/>
    <cellStyle name="40% - Accent6 2 12 4 2 2 2 3" xfId="47528"/>
    <cellStyle name="40% - Accent6 2 12 4 2 2 3" xfId="16275"/>
    <cellStyle name="40% - Accent6 2 12 4 2 2 3 2" xfId="35666"/>
    <cellStyle name="40% - Accent6 2 12 4 2 2 4" xfId="24483"/>
    <cellStyle name="40% - Accent6 2 12 4 2 2 5" xfId="42313"/>
    <cellStyle name="40% - Accent6 2 12 4 2 3" xfId="8542"/>
    <cellStyle name="40% - Accent6 2 12 4 2 3 2" xfId="28102"/>
    <cellStyle name="40% - Accent6 2 12 4 2 3 3" xfId="45921"/>
    <cellStyle name="40% - Accent6 2 12 4 2 4" xfId="14623"/>
    <cellStyle name="40% - Accent6 2 12 4 2 4 2" xfId="34051"/>
    <cellStyle name="40% - Accent6 2 12 4 2 5" xfId="19898"/>
    <cellStyle name="40% - Accent6 2 12 4 2 5 2" xfId="39222"/>
    <cellStyle name="40% - Accent6 2 12 4 2 6" xfId="22868"/>
    <cellStyle name="40% - Accent6 2 12 4 2 7" xfId="21382"/>
    <cellStyle name="40% - Accent6 2 12 4 2 8" xfId="40706"/>
    <cellStyle name="40% - Accent6 2 12 4 3" xfId="4039"/>
    <cellStyle name="40% - Accent6 2 12 4 3 2" xfId="9426"/>
    <cellStyle name="40% - Accent6 2 12 4 3 2 2" xfId="28984"/>
    <cellStyle name="40% - Accent6 2 12 4 3 2 3" xfId="46800"/>
    <cellStyle name="40% - Accent6 2 12 4 3 3" xfId="15545"/>
    <cellStyle name="40% - Accent6 2 12 4 3 3 2" xfId="34938"/>
    <cellStyle name="40% - Accent6 2 12 4 3 4" xfId="23755"/>
    <cellStyle name="40% - Accent6 2 12 4 3 5" xfId="41585"/>
    <cellStyle name="40% - Accent6 2 12 4 4" xfId="5585"/>
    <cellStyle name="40% - Accent6 2 12 4 4 2" xfId="10946"/>
    <cellStyle name="40% - Accent6 2 12 4 4 2 2" xfId="30504"/>
    <cellStyle name="40% - Accent6 2 12 4 4 2 3" xfId="48290"/>
    <cellStyle name="40% - Accent6 2 12 4 4 3" xfId="17069"/>
    <cellStyle name="40% - Accent6 2 12 4 4 3 2" xfId="36428"/>
    <cellStyle name="40% - Accent6 2 12 4 4 4" xfId="25245"/>
    <cellStyle name="40% - Accent6 2 12 4 4 5" xfId="43075"/>
    <cellStyle name="40% - Accent6 2 12 4 5" xfId="7797"/>
    <cellStyle name="40% - Accent6 2 12 4 5 2" xfId="27357"/>
    <cellStyle name="40% - Accent6 2 12 4 5 3" xfId="45179"/>
    <cellStyle name="40% - Accent6 2 12 4 6" xfId="13878"/>
    <cellStyle name="40% - Accent6 2 12 4 6 2" xfId="33309"/>
    <cellStyle name="40% - Accent6 2 12 4 7" xfId="19156"/>
    <cellStyle name="40% - Accent6 2 12 4 7 2" xfId="38480"/>
    <cellStyle name="40% - Accent6 2 12 4 8" xfId="22124"/>
    <cellStyle name="40% - Accent6 2 12 4 9" xfId="20640"/>
    <cellStyle name="40% - Accent6 2 12 5" xfId="2148"/>
    <cellStyle name="40% - Accent6 2 12 5 2" xfId="4184"/>
    <cellStyle name="40% - Accent6 2 12 5 2 2" xfId="9571"/>
    <cellStyle name="40% - Accent6 2 12 5 2 2 2" xfId="29129"/>
    <cellStyle name="40% - Accent6 2 12 5 2 2 3" xfId="46945"/>
    <cellStyle name="40% - Accent6 2 12 5 2 3" xfId="15690"/>
    <cellStyle name="40% - Accent6 2 12 5 2 3 2" xfId="35083"/>
    <cellStyle name="40% - Accent6 2 12 5 2 4" xfId="23900"/>
    <cellStyle name="40% - Accent6 2 12 5 2 5" xfId="41730"/>
    <cellStyle name="40% - Accent6 2 12 5 3" xfId="7943"/>
    <cellStyle name="40% - Accent6 2 12 5 3 2" xfId="27503"/>
    <cellStyle name="40% - Accent6 2 12 5 3 3" xfId="45324"/>
    <cellStyle name="40% - Accent6 2 12 5 4" xfId="14024"/>
    <cellStyle name="40% - Accent6 2 12 5 4 2" xfId="33454"/>
    <cellStyle name="40% - Accent6 2 12 5 5" xfId="19301"/>
    <cellStyle name="40% - Accent6 2 12 5 5 2" xfId="38625"/>
    <cellStyle name="40% - Accent6 2 12 5 6" xfId="22269"/>
    <cellStyle name="40% - Accent6 2 12 5 7" xfId="20785"/>
    <cellStyle name="40% - Accent6 2 12 5 8" xfId="40109"/>
    <cellStyle name="40% - Accent6 2 12 6" xfId="3176"/>
    <cellStyle name="40% - Accent6 2 12 6 2" xfId="8756"/>
    <cellStyle name="40% - Accent6 2 12 6 2 2" xfId="28316"/>
    <cellStyle name="40% - Accent6 2 12 6 2 3" xfId="46133"/>
    <cellStyle name="40% - Accent6 2 12 6 3" xfId="14847"/>
    <cellStyle name="40% - Accent6 2 12 6 3 2" xfId="34267"/>
    <cellStyle name="40% - Accent6 2 12 6 4" xfId="23084"/>
    <cellStyle name="40% - Accent6 2 12 6 5" xfId="40918"/>
    <cellStyle name="40% - Accent6 2 12 7" xfId="4944"/>
    <cellStyle name="40% - Accent6 2 12 7 2" xfId="10328"/>
    <cellStyle name="40% - Accent6 2 12 7 2 2" xfId="29886"/>
    <cellStyle name="40% - Accent6 2 12 7 2 3" xfId="47699"/>
    <cellStyle name="40% - Accent6 2 12 7 3" xfId="16450"/>
    <cellStyle name="40% - Accent6 2 12 7 3 2" xfId="35837"/>
    <cellStyle name="40% - Accent6 2 12 7 4" xfId="24654"/>
    <cellStyle name="40% - Accent6 2 12 7 5" xfId="42484"/>
    <cellStyle name="40% - Accent6 2 12 8" xfId="6271"/>
    <cellStyle name="40% - Accent6 2 12 8 2" xfId="11632"/>
    <cellStyle name="40% - Accent6 2 12 8 2 2" xfId="31190"/>
    <cellStyle name="40% - Accent6 2 12 8 2 3" xfId="48975"/>
    <cellStyle name="40% - Accent6 2 12 8 3" xfId="17755"/>
    <cellStyle name="40% - Accent6 2 12 8 3 2" xfId="37113"/>
    <cellStyle name="40% - Accent6 2 12 8 4" xfId="25930"/>
    <cellStyle name="40% - Accent6 2 12 8 5" xfId="43760"/>
    <cellStyle name="40% - Accent6 2 12 9" xfId="6675"/>
    <cellStyle name="40% - Accent6 2 12 9 2" xfId="12036"/>
    <cellStyle name="40% - Accent6 2 12 9 2 2" xfId="31594"/>
    <cellStyle name="40% - Accent6 2 12 9 2 3" xfId="49379"/>
    <cellStyle name="40% - Accent6 2 12 9 3" xfId="18159"/>
    <cellStyle name="40% - Accent6 2 12 9 3 2" xfId="37517"/>
    <cellStyle name="40% - Accent6 2 12 9 4" xfId="26334"/>
    <cellStyle name="40% - Accent6 2 12 9 5" xfId="44164"/>
    <cellStyle name="40% - Accent6 2 13" xfId="2805"/>
    <cellStyle name="40% - Accent6 2 14" xfId="2781"/>
    <cellStyle name="40% - Accent6 2 14 2" xfId="8575"/>
    <cellStyle name="40% - Accent6 2 14 2 2" xfId="28135"/>
    <cellStyle name="40% - Accent6 2 14 2 3" xfId="45952"/>
    <cellStyle name="40% - Accent6 2 14 3" xfId="14656"/>
    <cellStyle name="40% - Accent6 2 14 3 2" xfId="34082"/>
    <cellStyle name="40% - Accent6 2 14 4" xfId="22899"/>
    <cellStyle name="40% - Accent6 2 14 5" xfId="40737"/>
    <cellStyle name="40% - Accent6 2 2" xfId="341"/>
    <cellStyle name="40% - Accent6 2 2 2" xfId="342"/>
    <cellStyle name="40% - Accent6 2 3" xfId="343"/>
    <cellStyle name="40% - Accent6 2 3 2" xfId="344"/>
    <cellStyle name="40% - Accent6 2 4" xfId="345"/>
    <cellStyle name="40% - Accent6 2 4 2" xfId="346"/>
    <cellStyle name="40% - Accent6 2 5" xfId="347"/>
    <cellStyle name="40% - Accent6 2 5 2" xfId="348"/>
    <cellStyle name="40% - Accent6 2 6" xfId="349"/>
    <cellStyle name="40% - Accent6 2 6 2" xfId="350"/>
    <cellStyle name="40% - Accent6 2 7" xfId="351"/>
    <cellStyle name="40% - Accent6 2 7 2" xfId="352"/>
    <cellStyle name="40% - Accent6 2 8" xfId="353"/>
    <cellStyle name="40% - Accent6 2 8 2" xfId="354"/>
    <cellStyle name="40% - Accent6 2 9" xfId="355"/>
    <cellStyle name="40% - Accent6 20" xfId="339"/>
    <cellStyle name="40% - Accent6 3" xfId="356"/>
    <cellStyle name="40% - Accent6 3 2" xfId="357"/>
    <cellStyle name="40% - Accent6 4" xfId="358"/>
    <cellStyle name="40% - Accent6 4 2" xfId="359"/>
    <cellStyle name="40% - Accent6 5" xfId="360"/>
    <cellStyle name="40% - Accent6 5 2" xfId="361"/>
    <cellStyle name="40% - Accent6 6" xfId="362"/>
    <cellStyle name="40% - Accent6 6 2" xfId="363"/>
    <cellStyle name="40% - Accent6 7" xfId="364"/>
    <cellStyle name="40% - Accent6 7 2" xfId="365"/>
    <cellStyle name="40% - Accent6 8" xfId="366"/>
    <cellStyle name="40% - Accent6 8 2" xfId="367"/>
    <cellStyle name="40% - Accent6 9" xfId="978"/>
    <cellStyle name="5x indented GHG Textfiels" xfId="368"/>
    <cellStyle name="5x indented GHG Textfiels 2" xfId="12969"/>
    <cellStyle name="60% - Accent1 10" xfId="1065"/>
    <cellStyle name="60% - Accent1 10 2" xfId="3205"/>
    <cellStyle name="60% - Accent1 10 3" xfId="3019"/>
    <cellStyle name="60% - Accent1 10 4" xfId="2864"/>
    <cellStyle name="60% - Accent1 11" xfId="1177"/>
    <cellStyle name="60% - Accent1 12" xfId="2962"/>
    <cellStyle name="60% - Accent1 13" xfId="2928"/>
    <cellStyle name="60% - Accent1 14" xfId="3257"/>
    <cellStyle name="60% - Accent1 15" xfId="2806"/>
    <cellStyle name="60% - Accent1 16" xfId="7006"/>
    <cellStyle name="60% - Accent1 17" xfId="369"/>
    <cellStyle name="60% - Accent1 2" xfId="370"/>
    <cellStyle name="60% - Accent1 2 2" xfId="371"/>
    <cellStyle name="60% - Accent1 2 3" xfId="372"/>
    <cellStyle name="60% - Accent1 2 4" xfId="373"/>
    <cellStyle name="60% - Accent1 2 5" xfId="374"/>
    <cellStyle name="60% - Accent1 2 6" xfId="375"/>
    <cellStyle name="60% - Accent1 2 7" xfId="376"/>
    <cellStyle name="60% - Accent1 2 8" xfId="377"/>
    <cellStyle name="60% - Accent1 3" xfId="378"/>
    <cellStyle name="60% - Accent1 4" xfId="379"/>
    <cellStyle name="60% - Accent1 5" xfId="380"/>
    <cellStyle name="60% - Accent1 6" xfId="381"/>
    <cellStyle name="60% - Accent1 7" xfId="382"/>
    <cellStyle name="60% - Accent1 8" xfId="383"/>
    <cellStyle name="60% - Accent1 9" xfId="979"/>
    <cellStyle name="60% - Accent2 10" xfId="1066"/>
    <cellStyle name="60% - Accent2 10 2" xfId="3206"/>
    <cellStyle name="60% - Accent2 10 3" xfId="3020"/>
    <cellStyle name="60% - Accent2 10 4" xfId="2865"/>
    <cellStyle name="60% - Accent2 11" xfId="1178"/>
    <cellStyle name="60% - Accent2 12" xfId="2963"/>
    <cellStyle name="60% - Accent2 13" xfId="2932"/>
    <cellStyle name="60% - Accent2 14" xfId="3258"/>
    <cellStyle name="60% - Accent2 15" xfId="2807"/>
    <cellStyle name="60% - Accent2 16" xfId="7007"/>
    <cellStyle name="60% - Accent2 17" xfId="384"/>
    <cellStyle name="60% - Accent2 2" xfId="385"/>
    <cellStyle name="60% - Accent2 2 2" xfId="386"/>
    <cellStyle name="60% - Accent2 2 3" xfId="387"/>
    <cellStyle name="60% - Accent2 2 4" xfId="388"/>
    <cellStyle name="60% - Accent2 2 5" xfId="389"/>
    <cellStyle name="60% - Accent2 2 6" xfId="390"/>
    <cellStyle name="60% - Accent2 2 7" xfId="391"/>
    <cellStyle name="60% - Accent2 2 8" xfId="392"/>
    <cellStyle name="60% - Accent2 3" xfId="393"/>
    <cellStyle name="60% - Accent2 4" xfId="394"/>
    <cellStyle name="60% - Accent2 5" xfId="395"/>
    <cellStyle name="60% - Accent2 6" xfId="396"/>
    <cellStyle name="60% - Accent2 7" xfId="397"/>
    <cellStyle name="60% - Accent2 8" xfId="398"/>
    <cellStyle name="60% - Accent2 9" xfId="980"/>
    <cellStyle name="60% - Accent3 10" xfId="1067"/>
    <cellStyle name="60% - Accent3 10 2" xfId="3207"/>
    <cellStyle name="60% - Accent3 10 3" xfId="3021"/>
    <cellStyle name="60% - Accent3 10 4" xfId="2866"/>
    <cellStyle name="60% - Accent3 11" xfId="1179"/>
    <cellStyle name="60% - Accent3 12" xfId="2964"/>
    <cellStyle name="60% - Accent3 13" xfId="2936"/>
    <cellStyle name="60% - Accent3 14" xfId="3259"/>
    <cellStyle name="60% - Accent3 15" xfId="2808"/>
    <cellStyle name="60% - Accent3 16" xfId="7008"/>
    <cellStyle name="60% - Accent3 17" xfId="399"/>
    <cellStyle name="60% - Accent3 2" xfId="400"/>
    <cellStyle name="60% - Accent3 2 2" xfId="401"/>
    <cellStyle name="60% - Accent3 2 3" xfId="402"/>
    <cellStyle name="60% - Accent3 2 4" xfId="403"/>
    <cellStyle name="60% - Accent3 2 5" xfId="404"/>
    <cellStyle name="60% - Accent3 2 6" xfId="405"/>
    <cellStyle name="60% - Accent3 2 7" xfId="406"/>
    <cellStyle name="60% - Accent3 2 8" xfId="407"/>
    <cellStyle name="60% - Accent3 3" xfId="408"/>
    <cellStyle name="60% - Accent3 4" xfId="409"/>
    <cellStyle name="60% - Accent3 5" xfId="410"/>
    <cellStyle name="60% - Accent3 6" xfId="411"/>
    <cellStyle name="60% - Accent3 7" xfId="412"/>
    <cellStyle name="60% - Accent3 8" xfId="413"/>
    <cellStyle name="60% - Accent3 9" xfId="981"/>
    <cellStyle name="60% - Accent4 10" xfId="1068"/>
    <cellStyle name="60% - Accent4 10 2" xfId="3208"/>
    <cellStyle name="60% - Accent4 10 3" xfId="3022"/>
    <cellStyle name="60% - Accent4 10 4" xfId="2867"/>
    <cellStyle name="60% - Accent4 11" xfId="1180"/>
    <cellStyle name="60% - Accent4 12" xfId="2965"/>
    <cellStyle name="60% - Accent4 13" xfId="2940"/>
    <cellStyle name="60% - Accent4 14" xfId="3260"/>
    <cellStyle name="60% - Accent4 15" xfId="2809"/>
    <cellStyle name="60% - Accent4 16" xfId="7009"/>
    <cellStyle name="60% - Accent4 17" xfId="414"/>
    <cellStyle name="60% - Accent4 2" xfId="415"/>
    <cellStyle name="60% - Accent4 2 2" xfId="416"/>
    <cellStyle name="60% - Accent4 2 3" xfId="417"/>
    <cellStyle name="60% - Accent4 2 4" xfId="418"/>
    <cellStyle name="60% - Accent4 2 5" xfId="419"/>
    <cellStyle name="60% - Accent4 2 6" xfId="420"/>
    <cellStyle name="60% - Accent4 2 7" xfId="421"/>
    <cellStyle name="60% - Accent4 2 8" xfId="422"/>
    <cellStyle name="60% - Accent4 3" xfId="423"/>
    <cellStyle name="60% - Accent4 4" xfId="424"/>
    <cellStyle name="60% - Accent4 5" xfId="425"/>
    <cellStyle name="60% - Accent4 6" xfId="426"/>
    <cellStyle name="60% - Accent4 7" xfId="427"/>
    <cellStyle name="60% - Accent4 8" xfId="428"/>
    <cellStyle name="60% - Accent4 9" xfId="982"/>
    <cellStyle name="60% - Accent5 10" xfId="1069"/>
    <cellStyle name="60% - Accent5 10 2" xfId="3209"/>
    <cellStyle name="60% - Accent5 10 3" xfId="3023"/>
    <cellStyle name="60% - Accent5 10 4" xfId="2868"/>
    <cellStyle name="60% - Accent5 11" xfId="1181"/>
    <cellStyle name="60% - Accent5 12" xfId="2966"/>
    <cellStyle name="60% - Accent5 13" xfId="2944"/>
    <cellStyle name="60% - Accent5 14" xfId="3261"/>
    <cellStyle name="60% - Accent5 15" xfId="2810"/>
    <cellStyle name="60% - Accent5 16" xfId="7010"/>
    <cellStyle name="60% - Accent5 17" xfId="429"/>
    <cellStyle name="60% - Accent5 2" xfId="430"/>
    <cellStyle name="60% - Accent5 2 2" xfId="431"/>
    <cellStyle name="60% - Accent5 2 3" xfId="432"/>
    <cellStyle name="60% - Accent5 2 4" xfId="433"/>
    <cellStyle name="60% - Accent5 2 5" xfId="434"/>
    <cellStyle name="60% - Accent5 2 6" xfId="435"/>
    <cellStyle name="60% - Accent5 2 7" xfId="436"/>
    <cellStyle name="60% - Accent5 2 8" xfId="437"/>
    <cellStyle name="60% - Accent5 3" xfId="438"/>
    <cellStyle name="60% - Accent5 4" xfId="439"/>
    <cellStyle name="60% - Accent5 5" xfId="440"/>
    <cellStyle name="60% - Accent5 6" xfId="441"/>
    <cellStyle name="60% - Accent5 7" xfId="442"/>
    <cellStyle name="60% - Accent5 8" xfId="443"/>
    <cellStyle name="60% - Accent5 9" xfId="983"/>
    <cellStyle name="60% - Accent6 10" xfId="1070"/>
    <cellStyle name="60% - Accent6 10 2" xfId="3210"/>
    <cellStyle name="60% - Accent6 10 3" xfId="3024"/>
    <cellStyle name="60% - Accent6 10 4" xfId="2869"/>
    <cellStyle name="60% - Accent6 11" xfId="1182"/>
    <cellStyle name="60% - Accent6 12" xfId="2967"/>
    <cellStyle name="60% - Accent6 13" xfId="2948"/>
    <cellStyle name="60% - Accent6 14" xfId="3262"/>
    <cellStyle name="60% - Accent6 15" xfId="2811"/>
    <cellStyle name="60% - Accent6 16" xfId="7011"/>
    <cellStyle name="60% - Accent6 17" xfId="444"/>
    <cellStyle name="60% - Accent6 2" xfId="445"/>
    <cellStyle name="60% - Accent6 2 2" xfId="446"/>
    <cellStyle name="60% - Accent6 2 3" xfId="447"/>
    <cellStyle name="60% - Accent6 2 4" xfId="448"/>
    <cellStyle name="60% - Accent6 2 5" xfId="449"/>
    <cellStyle name="60% - Accent6 2 6" xfId="450"/>
    <cellStyle name="60% - Accent6 2 7" xfId="451"/>
    <cellStyle name="60% - Accent6 2 8" xfId="452"/>
    <cellStyle name="60% - Accent6 3" xfId="453"/>
    <cellStyle name="60% - Accent6 4" xfId="454"/>
    <cellStyle name="60% - Accent6 5" xfId="455"/>
    <cellStyle name="60% - Accent6 6" xfId="456"/>
    <cellStyle name="60% - Accent6 7" xfId="457"/>
    <cellStyle name="60% - Accent6 8" xfId="458"/>
    <cellStyle name="60% - Accent6 9" xfId="984"/>
    <cellStyle name="Accent1 10" xfId="1071"/>
    <cellStyle name="Accent1 10 2" xfId="3211"/>
    <cellStyle name="Accent1 10 3" xfId="3025"/>
    <cellStyle name="Accent1 10 4" xfId="2870"/>
    <cellStyle name="Accent1 11" xfId="1183"/>
    <cellStyle name="Accent1 12" xfId="2968"/>
    <cellStyle name="Accent1 13" xfId="2925"/>
    <cellStyle name="Accent1 14" xfId="3263"/>
    <cellStyle name="Accent1 15" xfId="2812"/>
    <cellStyle name="Accent1 16" xfId="7012"/>
    <cellStyle name="Accent1 17" xfId="459"/>
    <cellStyle name="Accent1 2" xfId="460"/>
    <cellStyle name="Accent1 2 2" xfId="461"/>
    <cellStyle name="Accent1 2 3" xfId="462"/>
    <cellStyle name="Accent1 2 4" xfId="463"/>
    <cellStyle name="Accent1 2 5" xfId="464"/>
    <cellStyle name="Accent1 2 6" xfId="465"/>
    <cellStyle name="Accent1 2 7" xfId="466"/>
    <cellStyle name="Accent1 2 8" xfId="467"/>
    <cellStyle name="Accent1 3" xfId="468"/>
    <cellStyle name="Accent1 4" xfId="469"/>
    <cellStyle name="Accent1 5" xfId="470"/>
    <cellStyle name="Accent1 6" xfId="471"/>
    <cellStyle name="Accent1 7" xfId="472"/>
    <cellStyle name="Accent1 8" xfId="473"/>
    <cellStyle name="Accent1 9" xfId="985"/>
    <cellStyle name="Accent2 10" xfId="1072"/>
    <cellStyle name="Accent2 10 2" xfId="3212"/>
    <cellStyle name="Accent2 10 3" xfId="3026"/>
    <cellStyle name="Accent2 10 4" xfId="2871"/>
    <cellStyle name="Accent2 11" xfId="1184"/>
    <cellStyle name="Accent2 12" xfId="2969"/>
    <cellStyle name="Accent2 13" xfId="2929"/>
    <cellStyle name="Accent2 14" xfId="3264"/>
    <cellStyle name="Accent2 15" xfId="2813"/>
    <cellStyle name="Accent2 16" xfId="7013"/>
    <cellStyle name="Accent2 17" xfId="474"/>
    <cellStyle name="Accent2 2" xfId="475"/>
    <cellStyle name="Accent2 2 2" xfId="476"/>
    <cellStyle name="Accent2 2 3" xfId="477"/>
    <cellStyle name="Accent2 2 4" xfId="478"/>
    <cellStyle name="Accent2 2 5" xfId="479"/>
    <cellStyle name="Accent2 2 6" xfId="480"/>
    <cellStyle name="Accent2 2 7" xfId="481"/>
    <cellStyle name="Accent2 2 8" xfId="482"/>
    <cellStyle name="Accent2 3" xfId="483"/>
    <cellStyle name="Accent2 4" xfId="484"/>
    <cellStyle name="Accent2 5" xfId="485"/>
    <cellStyle name="Accent2 6" xfId="486"/>
    <cellStyle name="Accent2 7" xfId="487"/>
    <cellStyle name="Accent2 8" xfId="488"/>
    <cellStyle name="Accent2 9" xfId="986"/>
    <cellStyle name="Accent3 10" xfId="1073"/>
    <cellStyle name="Accent3 10 2" xfId="3213"/>
    <cellStyle name="Accent3 10 3" xfId="3027"/>
    <cellStyle name="Accent3 10 4" xfId="2872"/>
    <cellStyle name="Accent3 11" xfId="1185"/>
    <cellStyle name="Accent3 12" xfId="2970"/>
    <cellStyle name="Accent3 13" xfId="2933"/>
    <cellStyle name="Accent3 14" xfId="3265"/>
    <cellStyle name="Accent3 15" xfId="2814"/>
    <cellStyle name="Accent3 16" xfId="7014"/>
    <cellStyle name="Accent3 17" xfId="489"/>
    <cellStyle name="Accent3 2" xfId="490"/>
    <cellStyle name="Accent3 2 2" xfId="491"/>
    <cellStyle name="Accent3 2 3" xfId="492"/>
    <cellStyle name="Accent3 2 4" xfId="493"/>
    <cellStyle name="Accent3 2 5" xfId="494"/>
    <cellStyle name="Accent3 2 6" xfId="495"/>
    <cellStyle name="Accent3 2 7" xfId="496"/>
    <cellStyle name="Accent3 2 8" xfId="497"/>
    <cellStyle name="Accent3 3" xfId="498"/>
    <cellStyle name="Accent3 4" xfId="499"/>
    <cellStyle name="Accent3 5" xfId="500"/>
    <cellStyle name="Accent3 6" xfId="501"/>
    <cellStyle name="Accent3 7" xfId="502"/>
    <cellStyle name="Accent3 8" xfId="503"/>
    <cellStyle name="Accent3 9" xfId="987"/>
    <cellStyle name="Accent4 10" xfId="1074"/>
    <cellStyle name="Accent4 10 2" xfId="3214"/>
    <cellStyle name="Accent4 10 3" xfId="3028"/>
    <cellStyle name="Accent4 10 4" xfId="2873"/>
    <cellStyle name="Accent4 11" xfId="1186"/>
    <cellStyle name="Accent4 12" xfId="2971"/>
    <cellStyle name="Accent4 13" xfId="2937"/>
    <cellStyle name="Accent4 14" xfId="3266"/>
    <cellStyle name="Accent4 15" xfId="2815"/>
    <cellStyle name="Accent4 16" xfId="7015"/>
    <cellStyle name="Accent4 17" xfId="504"/>
    <cellStyle name="Accent4 2" xfId="505"/>
    <cellStyle name="Accent4 2 2" xfId="506"/>
    <cellStyle name="Accent4 2 3" xfId="507"/>
    <cellStyle name="Accent4 2 4" xfId="508"/>
    <cellStyle name="Accent4 2 5" xfId="509"/>
    <cellStyle name="Accent4 2 6" xfId="510"/>
    <cellStyle name="Accent4 2 7" xfId="511"/>
    <cellStyle name="Accent4 2 8" xfId="512"/>
    <cellStyle name="Accent4 3" xfId="513"/>
    <cellStyle name="Accent4 4" xfId="514"/>
    <cellStyle name="Accent4 5" xfId="515"/>
    <cellStyle name="Accent4 6" xfId="516"/>
    <cellStyle name="Accent4 7" xfId="517"/>
    <cellStyle name="Accent4 8" xfId="518"/>
    <cellStyle name="Accent4 9" xfId="988"/>
    <cellStyle name="Accent5 10" xfId="1075"/>
    <cellStyle name="Accent5 10 2" xfId="3215"/>
    <cellStyle name="Accent5 10 3" xfId="3029"/>
    <cellStyle name="Accent5 10 4" xfId="2874"/>
    <cellStyle name="Accent5 11" xfId="1187"/>
    <cellStyle name="Accent5 12" xfId="2972"/>
    <cellStyle name="Accent5 13" xfId="2941"/>
    <cellStyle name="Accent5 14" xfId="3267"/>
    <cellStyle name="Accent5 15" xfId="2816"/>
    <cellStyle name="Accent5 16" xfId="7016"/>
    <cellStyle name="Accent5 17" xfId="519"/>
    <cellStyle name="Accent5 2" xfId="520"/>
    <cellStyle name="Accent5 2 2" xfId="521"/>
    <cellStyle name="Accent5 2 3" xfId="522"/>
    <cellStyle name="Accent5 2 4" xfId="523"/>
    <cellStyle name="Accent5 2 5" xfId="524"/>
    <cellStyle name="Accent5 2 6" xfId="525"/>
    <cellStyle name="Accent5 2 7" xfId="526"/>
    <cellStyle name="Accent5 2 8" xfId="527"/>
    <cellStyle name="Accent5 3" xfId="528"/>
    <cellStyle name="Accent5 4" xfId="529"/>
    <cellStyle name="Accent5 5" xfId="530"/>
    <cellStyle name="Accent5 6" xfId="531"/>
    <cellStyle name="Accent5 7" xfId="532"/>
    <cellStyle name="Accent5 8" xfId="533"/>
    <cellStyle name="Accent5 9" xfId="989"/>
    <cellStyle name="Accent6 10" xfId="1076"/>
    <cellStyle name="Accent6 10 2" xfId="3216"/>
    <cellStyle name="Accent6 10 3" xfId="3030"/>
    <cellStyle name="Accent6 10 4" xfId="2875"/>
    <cellStyle name="Accent6 11" xfId="1188"/>
    <cellStyle name="Accent6 12" xfId="2973"/>
    <cellStyle name="Accent6 13" xfId="2945"/>
    <cellStyle name="Accent6 14" xfId="3268"/>
    <cellStyle name="Accent6 15" xfId="2817"/>
    <cellStyle name="Accent6 16" xfId="7017"/>
    <cellStyle name="Accent6 17" xfId="534"/>
    <cellStyle name="Accent6 2" xfId="535"/>
    <cellStyle name="Accent6 2 2" xfId="536"/>
    <cellStyle name="Accent6 2 3" xfId="537"/>
    <cellStyle name="Accent6 2 4" xfId="538"/>
    <cellStyle name="Accent6 2 5" xfId="539"/>
    <cellStyle name="Accent6 2 6" xfId="540"/>
    <cellStyle name="Accent6 2 7" xfId="541"/>
    <cellStyle name="Accent6 2 8" xfId="542"/>
    <cellStyle name="Accent6 3" xfId="543"/>
    <cellStyle name="Accent6 4" xfId="544"/>
    <cellStyle name="Accent6 5" xfId="545"/>
    <cellStyle name="Accent6 6" xfId="546"/>
    <cellStyle name="Accent6 7" xfId="547"/>
    <cellStyle name="Accent6 8" xfId="548"/>
    <cellStyle name="Accent6 9" xfId="990"/>
    <cellStyle name="Bad 10" xfId="1077"/>
    <cellStyle name="Bad 10 2" xfId="3217"/>
    <cellStyle name="Bad 10 3" xfId="3031"/>
    <cellStyle name="Bad 10 4" xfId="2876"/>
    <cellStyle name="Bad 11" xfId="1189"/>
    <cellStyle name="Bad 12" xfId="2974"/>
    <cellStyle name="Bad 13" xfId="2914"/>
    <cellStyle name="Bad 14" xfId="3269"/>
    <cellStyle name="Bad 15" xfId="2818"/>
    <cellStyle name="Bad 16" xfId="7018"/>
    <cellStyle name="Bad 17" xfId="549"/>
    <cellStyle name="Bad 2" xfId="550"/>
    <cellStyle name="Bad 2 2" xfId="551"/>
    <cellStyle name="Bad 2 2 2" xfId="552"/>
    <cellStyle name="Bad 2 3" xfId="553"/>
    <cellStyle name="Bad 2 3 2" xfId="554"/>
    <cellStyle name="Bad 2 4" xfId="555"/>
    <cellStyle name="Bad 2 4 2" xfId="556"/>
    <cellStyle name="Bad 2 5" xfId="557"/>
    <cellStyle name="Bad 2 5 2" xfId="558"/>
    <cellStyle name="Bad 2 6" xfId="559"/>
    <cellStyle name="Bad 2 6 2" xfId="560"/>
    <cellStyle name="Bad 2 7" xfId="561"/>
    <cellStyle name="Bad 2 7 2" xfId="562"/>
    <cellStyle name="Bad 2 8" xfId="563"/>
    <cellStyle name="Bad 2 8 2" xfId="564"/>
    <cellStyle name="Bad 2 9" xfId="565"/>
    <cellStyle name="Bad 3" xfId="566"/>
    <cellStyle name="Bad 3 2" xfId="567"/>
    <cellStyle name="Bad 4" xfId="568"/>
    <cellStyle name="Bad 4 2" xfId="569"/>
    <cellStyle name="Bad 5" xfId="570"/>
    <cellStyle name="Bad 5 2" xfId="571"/>
    <cellStyle name="Bad 6" xfId="572"/>
    <cellStyle name="Bad 6 2" xfId="573"/>
    <cellStyle name="Bad 7" xfId="574"/>
    <cellStyle name="Bad 7 2" xfId="575"/>
    <cellStyle name="Bad 8" xfId="576"/>
    <cellStyle name="Bad 8 2" xfId="577"/>
    <cellStyle name="Bad 9" xfId="991"/>
    <cellStyle name="Bold GHG Numbers (0.00)" xfId="578"/>
    <cellStyle name="Bold GHG Numbers (0.00) 2" xfId="1190"/>
    <cellStyle name="Bold GHG Numbers (0.00) 2 10" xfId="5207"/>
    <cellStyle name="Bold GHG Numbers (0.00) 2 10 2" xfId="5433"/>
    <cellStyle name="Bold GHG Numbers (0.00) 2 10 2 2" xfId="10799"/>
    <cellStyle name="Bold GHG Numbers (0.00) 2 10 2 2 2" xfId="30357"/>
    <cellStyle name="Bold GHG Numbers (0.00) 2 10 2 3" xfId="16922"/>
    <cellStyle name="Bold GHG Numbers (0.00) 2 10 3" xfId="10574"/>
    <cellStyle name="Bold GHG Numbers (0.00) 2 10 3 2" xfId="30132"/>
    <cellStyle name="Bold GHG Numbers (0.00) 2 10 4" xfId="16697"/>
    <cellStyle name="Bold GHG Numbers (0.00) 2 11" xfId="5211"/>
    <cellStyle name="Bold GHG Numbers (0.00) 2 11 2" xfId="5437"/>
    <cellStyle name="Bold GHG Numbers (0.00) 2 11 2 2" xfId="10803"/>
    <cellStyle name="Bold GHG Numbers (0.00) 2 11 2 2 2" xfId="30361"/>
    <cellStyle name="Bold GHG Numbers (0.00) 2 11 2 3" xfId="16926"/>
    <cellStyle name="Bold GHG Numbers (0.00) 2 11 3" xfId="10578"/>
    <cellStyle name="Bold GHG Numbers (0.00) 2 11 3 2" xfId="30136"/>
    <cellStyle name="Bold GHG Numbers (0.00) 2 11 4" xfId="16701"/>
    <cellStyle name="Bold GHG Numbers (0.00) 2 12" xfId="5209"/>
    <cellStyle name="Bold GHG Numbers (0.00) 2 12 2" xfId="5435"/>
    <cellStyle name="Bold GHG Numbers (0.00) 2 12 2 2" xfId="10801"/>
    <cellStyle name="Bold GHG Numbers (0.00) 2 12 2 2 2" xfId="30359"/>
    <cellStyle name="Bold GHG Numbers (0.00) 2 12 2 3" xfId="16924"/>
    <cellStyle name="Bold GHG Numbers (0.00) 2 12 3" xfId="10576"/>
    <cellStyle name="Bold GHG Numbers (0.00) 2 12 3 2" xfId="30134"/>
    <cellStyle name="Bold GHG Numbers (0.00) 2 12 4" xfId="16699"/>
    <cellStyle name="Bold GHG Numbers (0.00) 2 13" xfId="5208"/>
    <cellStyle name="Bold GHG Numbers (0.00) 2 13 2" xfId="5434"/>
    <cellStyle name="Bold GHG Numbers (0.00) 2 13 2 2" xfId="10800"/>
    <cellStyle name="Bold GHG Numbers (0.00) 2 13 2 2 2" xfId="30358"/>
    <cellStyle name="Bold GHG Numbers (0.00) 2 13 2 3" xfId="16923"/>
    <cellStyle name="Bold GHG Numbers (0.00) 2 13 3" xfId="10575"/>
    <cellStyle name="Bold GHG Numbers (0.00) 2 13 3 2" xfId="30133"/>
    <cellStyle name="Bold GHG Numbers (0.00) 2 13 4" xfId="16698"/>
    <cellStyle name="Bold GHG Numbers (0.00) 2 14" xfId="5210"/>
    <cellStyle name="Bold GHG Numbers (0.00) 2 14 2" xfId="5436"/>
    <cellStyle name="Bold GHG Numbers (0.00) 2 14 2 2" xfId="10802"/>
    <cellStyle name="Bold GHG Numbers (0.00) 2 14 2 2 2" xfId="30360"/>
    <cellStyle name="Bold GHG Numbers (0.00) 2 14 2 3" xfId="16925"/>
    <cellStyle name="Bold GHG Numbers (0.00) 2 14 3" xfId="10577"/>
    <cellStyle name="Bold GHG Numbers (0.00) 2 14 3 2" xfId="30135"/>
    <cellStyle name="Bold GHG Numbers (0.00) 2 14 4" xfId="16700"/>
    <cellStyle name="Bold GHG Numbers (0.00) 2 15" xfId="5233"/>
    <cellStyle name="Bold GHG Numbers (0.00) 2 15 2" xfId="10600"/>
    <cellStyle name="Bold GHG Numbers (0.00) 2 15 2 2" xfId="30158"/>
    <cellStyle name="Bold GHG Numbers (0.00) 2 15 3" xfId="16723"/>
    <cellStyle name="Bold GHG Numbers (0.00) 2 16" xfId="4861"/>
    <cellStyle name="Bold GHG Numbers (0.00) 2 16 2" xfId="10245"/>
    <cellStyle name="Bold GHG Numbers (0.00) 2 16 2 2" xfId="29803"/>
    <cellStyle name="Bold GHG Numbers (0.00) 2 16 3" xfId="16367"/>
    <cellStyle name="Bold GHG Numbers (0.00) 2 17" xfId="4799"/>
    <cellStyle name="Bold GHG Numbers (0.00) 2 17 2" xfId="16305"/>
    <cellStyle name="Bold GHG Numbers (0.00) 2 18" xfId="12322"/>
    <cellStyle name="Bold GHG Numbers (0.00) 2 18 2" xfId="31880"/>
    <cellStyle name="Bold GHG Numbers (0.00) 2 19" xfId="12675"/>
    <cellStyle name="Bold GHG Numbers (0.00) 2 2" xfId="1459"/>
    <cellStyle name="Bold GHG Numbers (0.00) 2 2 2" xfId="1757"/>
    <cellStyle name="Bold GHG Numbers (0.00) 2 2 2 2" xfId="2503"/>
    <cellStyle name="Bold GHG Numbers (0.00) 2 2 2 2 2" xfId="4526"/>
    <cellStyle name="Bold GHG Numbers (0.00) 2 2 2 2 2 2" xfId="9913"/>
    <cellStyle name="Bold GHG Numbers (0.00) 2 2 2 2 2 2 2" xfId="29471"/>
    <cellStyle name="Bold GHG Numbers (0.00) 2 2 2 2 2 3" xfId="16032"/>
    <cellStyle name="Bold GHG Numbers (0.00) 2 2 2 2 3" xfId="8298"/>
    <cellStyle name="Bold GHG Numbers (0.00) 2 2 2 2 3 2" xfId="27858"/>
    <cellStyle name="Bold GHG Numbers (0.00) 2 2 2 2 4" xfId="14379"/>
    <cellStyle name="Bold GHG Numbers (0.00) 2 2 2 2 5" xfId="22624"/>
    <cellStyle name="Bold GHG Numbers (0.00) 2 2 2 3" xfId="2752"/>
    <cellStyle name="Bold GHG Numbers (0.00) 2 2 2 3 2" xfId="8547"/>
    <cellStyle name="Bold GHG Numbers (0.00) 2 2 2 3 2 2" xfId="28107"/>
    <cellStyle name="Bold GHG Numbers (0.00) 2 2 2 3 3" xfId="14628"/>
    <cellStyle name="Bold GHG Numbers (0.00) 2 2 2 4" xfId="5425"/>
    <cellStyle name="Bold GHG Numbers (0.00) 2 2 2 4 2" xfId="10791"/>
    <cellStyle name="Bold GHG Numbers (0.00) 2 2 2 4 2 2" xfId="30349"/>
    <cellStyle name="Bold GHG Numbers (0.00) 2 2 2 4 3" xfId="16914"/>
    <cellStyle name="Bold GHG Numbers (0.00) 2 2 2 5" xfId="7552"/>
    <cellStyle name="Bold GHG Numbers (0.00) 2 2 2 5 2" xfId="27112"/>
    <cellStyle name="Bold GHG Numbers (0.00) 2 2 2 6" xfId="13633"/>
    <cellStyle name="Bold GHG Numbers (0.00) 2 2 3" xfId="2211"/>
    <cellStyle name="Bold GHG Numbers (0.00) 2 2 3 2" xfId="4247"/>
    <cellStyle name="Bold GHG Numbers (0.00) 2 2 3 2 2" xfId="9634"/>
    <cellStyle name="Bold GHG Numbers (0.00) 2 2 3 2 2 2" xfId="29192"/>
    <cellStyle name="Bold GHG Numbers (0.00) 2 2 3 2 3" xfId="15753"/>
    <cellStyle name="Bold GHG Numbers (0.00) 2 2 3 3" xfId="8006"/>
    <cellStyle name="Bold GHG Numbers (0.00) 2 2 3 3 2" xfId="27566"/>
    <cellStyle name="Bold GHG Numbers (0.00) 2 2 3 4" xfId="14087"/>
    <cellStyle name="Bold GHG Numbers (0.00) 2 2 3 5" xfId="22332"/>
    <cellStyle name="Bold GHG Numbers (0.00) 2 2 4" xfId="5199"/>
    <cellStyle name="Bold GHG Numbers (0.00) 2 2 4 2" xfId="10566"/>
    <cellStyle name="Bold GHG Numbers (0.00) 2 2 4 2 2" xfId="30124"/>
    <cellStyle name="Bold GHG Numbers (0.00) 2 2 4 3" xfId="16689"/>
    <cellStyle name="Bold GHG Numbers (0.00) 2 2 5" xfId="7260"/>
    <cellStyle name="Bold GHG Numbers (0.00) 2 2 5 2" xfId="26820"/>
    <cellStyle name="Bold GHG Numbers (0.00) 2 2 6" xfId="13338"/>
    <cellStyle name="Bold GHG Numbers (0.00) 2 3" xfId="1919"/>
    <cellStyle name="Bold GHG Numbers (0.00) 2 3 2" xfId="2753"/>
    <cellStyle name="Bold GHG Numbers (0.00) 2 3 2 2" xfId="5432"/>
    <cellStyle name="Bold GHG Numbers (0.00) 2 3 2 2 2" xfId="10798"/>
    <cellStyle name="Bold GHG Numbers (0.00) 2 3 2 2 2 2" xfId="30356"/>
    <cellStyle name="Bold GHG Numbers (0.00) 2 3 2 2 3" xfId="16921"/>
    <cellStyle name="Bold GHG Numbers (0.00) 2 3 2 3" xfId="8548"/>
    <cellStyle name="Bold GHG Numbers (0.00) 2 3 2 3 2" xfId="28108"/>
    <cellStyle name="Bold GHG Numbers (0.00) 2 3 2 4" xfId="14629"/>
    <cellStyle name="Bold GHG Numbers (0.00) 2 3 3" xfId="5206"/>
    <cellStyle name="Bold GHG Numbers (0.00) 2 3 3 2" xfId="10573"/>
    <cellStyle name="Bold GHG Numbers (0.00) 2 3 3 2 2" xfId="30131"/>
    <cellStyle name="Bold GHG Numbers (0.00) 2 3 3 3" xfId="16696"/>
    <cellStyle name="Bold GHG Numbers (0.00) 2 3 4" xfId="7714"/>
    <cellStyle name="Bold GHG Numbers (0.00) 2 3 4 2" xfId="27274"/>
    <cellStyle name="Bold GHG Numbers (0.00) 2 3 5" xfId="13795"/>
    <cellStyle name="Bold GHG Numbers (0.00) 2 4" xfId="2007"/>
    <cellStyle name="Bold GHG Numbers (0.00) 2 4 2" xfId="5430"/>
    <cellStyle name="Bold GHG Numbers (0.00) 2 4 2 2" xfId="10796"/>
    <cellStyle name="Bold GHG Numbers (0.00) 2 4 2 2 2" xfId="30354"/>
    <cellStyle name="Bold GHG Numbers (0.00) 2 4 2 3" xfId="16919"/>
    <cellStyle name="Bold GHG Numbers (0.00) 2 4 3" xfId="5204"/>
    <cellStyle name="Bold GHG Numbers (0.00) 2 4 3 2" xfId="10571"/>
    <cellStyle name="Bold GHG Numbers (0.00) 2 4 3 2 2" xfId="30129"/>
    <cellStyle name="Bold GHG Numbers (0.00) 2 4 3 3" xfId="16694"/>
    <cellStyle name="Bold GHG Numbers (0.00) 2 4 4" xfId="7802"/>
    <cellStyle name="Bold GHG Numbers (0.00) 2 4 4 2" xfId="27362"/>
    <cellStyle name="Bold GHG Numbers (0.00) 2 4 5" xfId="13883"/>
    <cellStyle name="Bold GHG Numbers (0.00) 2 5" xfId="3581"/>
    <cellStyle name="Bold GHG Numbers (0.00) 2 5 2" xfId="5426"/>
    <cellStyle name="Bold GHG Numbers (0.00) 2 5 2 2" xfId="10792"/>
    <cellStyle name="Bold GHG Numbers (0.00) 2 5 2 2 2" xfId="30350"/>
    <cellStyle name="Bold GHG Numbers (0.00) 2 5 2 3" xfId="16915"/>
    <cellStyle name="Bold GHG Numbers (0.00) 2 5 3" xfId="5200"/>
    <cellStyle name="Bold GHG Numbers (0.00) 2 5 3 2" xfId="10567"/>
    <cellStyle name="Bold GHG Numbers (0.00) 2 5 3 2 2" xfId="30125"/>
    <cellStyle name="Bold GHG Numbers (0.00) 2 5 3 3" xfId="16690"/>
    <cellStyle name="Bold GHG Numbers (0.00) 2 5 4" xfId="8984"/>
    <cellStyle name="Bold GHG Numbers (0.00) 2 5 4 2" xfId="28542"/>
    <cellStyle name="Bold GHG Numbers (0.00) 2 5 5" xfId="15100"/>
    <cellStyle name="Bold GHG Numbers (0.00) 2 6" xfId="5205"/>
    <cellStyle name="Bold GHG Numbers (0.00) 2 6 2" xfId="5431"/>
    <cellStyle name="Bold GHG Numbers (0.00) 2 6 2 2" xfId="10797"/>
    <cellStyle name="Bold GHG Numbers (0.00) 2 6 2 2 2" xfId="30355"/>
    <cellStyle name="Bold GHG Numbers (0.00) 2 6 2 3" xfId="16920"/>
    <cellStyle name="Bold GHG Numbers (0.00) 2 6 3" xfId="10572"/>
    <cellStyle name="Bold GHG Numbers (0.00) 2 6 3 2" xfId="30130"/>
    <cellStyle name="Bold GHG Numbers (0.00) 2 6 4" xfId="16695"/>
    <cellStyle name="Bold GHG Numbers (0.00) 2 7" xfId="5202"/>
    <cellStyle name="Bold GHG Numbers (0.00) 2 7 2" xfId="5428"/>
    <cellStyle name="Bold GHG Numbers (0.00) 2 7 2 2" xfId="10794"/>
    <cellStyle name="Bold GHG Numbers (0.00) 2 7 2 2 2" xfId="30352"/>
    <cellStyle name="Bold GHG Numbers (0.00) 2 7 2 3" xfId="16917"/>
    <cellStyle name="Bold GHG Numbers (0.00) 2 7 3" xfId="10569"/>
    <cellStyle name="Bold GHG Numbers (0.00) 2 7 3 2" xfId="30127"/>
    <cellStyle name="Bold GHG Numbers (0.00) 2 7 4" xfId="16692"/>
    <cellStyle name="Bold GHG Numbers (0.00) 2 8" xfId="5201"/>
    <cellStyle name="Bold GHG Numbers (0.00) 2 8 2" xfId="5427"/>
    <cellStyle name="Bold GHG Numbers (0.00) 2 8 2 2" xfId="10793"/>
    <cellStyle name="Bold GHG Numbers (0.00) 2 8 2 2 2" xfId="30351"/>
    <cellStyle name="Bold GHG Numbers (0.00) 2 8 2 3" xfId="16916"/>
    <cellStyle name="Bold GHG Numbers (0.00) 2 8 3" xfId="10568"/>
    <cellStyle name="Bold GHG Numbers (0.00) 2 8 3 2" xfId="30126"/>
    <cellStyle name="Bold GHG Numbers (0.00) 2 8 4" xfId="16691"/>
    <cellStyle name="Bold GHG Numbers (0.00) 2 9" xfId="5203"/>
    <cellStyle name="Bold GHG Numbers (0.00) 2 9 2" xfId="5429"/>
    <cellStyle name="Bold GHG Numbers (0.00) 2 9 2 2" xfId="10795"/>
    <cellStyle name="Bold GHG Numbers (0.00) 2 9 2 2 2" xfId="30353"/>
    <cellStyle name="Bold GHG Numbers (0.00) 2 9 2 3" xfId="16918"/>
    <cellStyle name="Bold GHG Numbers (0.00) 2 9 3" xfId="10570"/>
    <cellStyle name="Bold GHG Numbers (0.00) 2 9 3 2" xfId="30128"/>
    <cellStyle name="Bold GHG Numbers (0.00) 2 9 4" xfId="16693"/>
    <cellStyle name="Bold GHG Numbers (0.00) 3" xfId="3181"/>
    <cellStyle name="Bold GHG Numbers (0.00) 3 2" xfId="6034"/>
    <cellStyle name="Bold GHG Numbers (0.00) 3 2 2" xfId="11395"/>
    <cellStyle name="Bold GHG Numbers (0.00) 3 2 2 2" xfId="30953"/>
    <cellStyle name="Bold GHG Numbers (0.00) 3 2 3" xfId="17518"/>
    <cellStyle name="Bold GHG Numbers (0.00) 3 3" xfId="4800"/>
    <cellStyle name="Bold GHG Numbers (0.00) 3 3 2" xfId="16306"/>
    <cellStyle name="Bold GHG Numbers (0.00) 3 4" xfId="14852"/>
    <cellStyle name="Bold GHG Numbers (0.00) 4" xfId="4798"/>
    <cellStyle name="Bold GHG Numbers (0.00) 4 2" xfId="16304"/>
    <cellStyle name="Bold GHG Numbers (0.00) 5" xfId="50269"/>
    <cellStyle name="Calculation 10" xfId="1078"/>
    <cellStyle name="Calculation 10 2" xfId="3218"/>
    <cellStyle name="Calculation 10 2 2" xfId="14863"/>
    <cellStyle name="Calculation 10 2 2 2" xfId="34282"/>
    <cellStyle name="Calculation 10 2 3" xfId="23099"/>
    <cellStyle name="Calculation 10 3" xfId="3032"/>
    <cellStyle name="Calculation 10 4" xfId="2877"/>
    <cellStyle name="Calculation 10 4 2" xfId="14675"/>
    <cellStyle name="Calculation 10 4 2 2" xfId="34098"/>
    <cellStyle name="Calculation 10 4 3" xfId="22915"/>
    <cellStyle name="Calculation 11" xfId="1191"/>
    <cellStyle name="Calculation 11 2" xfId="1460"/>
    <cellStyle name="Calculation 11 2 2" xfId="12964"/>
    <cellStyle name="Calculation 11 2 2 2" xfId="32520"/>
    <cellStyle name="Calculation 11 2 3" xfId="18620"/>
    <cellStyle name="Calculation 11 3" xfId="12676"/>
    <cellStyle name="Calculation 11 3 2" xfId="32232"/>
    <cellStyle name="Calculation 11 4" xfId="13126"/>
    <cellStyle name="Calculation 12" xfId="1307"/>
    <cellStyle name="Calculation 12 2" xfId="12576"/>
    <cellStyle name="Calculation 12 2 2" xfId="12932"/>
    <cellStyle name="Calculation 12 2 2 2" xfId="32488"/>
    <cellStyle name="Calculation 12 2 3" xfId="32133"/>
    <cellStyle name="Calculation 12 3" xfId="12776"/>
    <cellStyle name="Calculation 12 3 2" xfId="32332"/>
    <cellStyle name="Calculation 12 4" xfId="18530"/>
    <cellStyle name="Calculation 13" xfId="2918"/>
    <cellStyle name="Calculation 14" xfId="3270"/>
    <cellStyle name="Calculation 14 2" xfId="14877"/>
    <cellStyle name="Calculation 14 2 2" xfId="34293"/>
    <cellStyle name="Calculation 14 3" xfId="23110"/>
    <cellStyle name="Calculation 15" xfId="2819"/>
    <cellStyle name="Calculation 15 2" xfId="14657"/>
    <cellStyle name="Calculation 15 2 2" xfId="34083"/>
    <cellStyle name="Calculation 15 3" xfId="22900"/>
    <cellStyle name="Calculation 16" xfId="7019"/>
    <cellStyle name="Calculation 16 2" xfId="26612"/>
    <cellStyle name="Calculation 17" xfId="12581"/>
    <cellStyle name="Calculation 17 2" xfId="32138"/>
    <cellStyle name="Calculation 18" xfId="12970"/>
    <cellStyle name="Calculation 19" xfId="50270"/>
    <cellStyle name="Calculation 2" xfId="580"/>
    <cellStyle name="Calculation 2 10" xfId="12582"/>
    <cellStyle name="Calculation 2 10 2" xfId="32139"/>
    <cellStyle name="Calculation 2 11" xfId="12971"/>
    <cellStyle name="Calculation 2 12" xfId="50271"/>
    <cellStyle name="Calculation 2 13" xfId="50267"/>
    <cellStyle name="Calculation 2 2" xfId="581"/>
    <cellStyle name="Calculation 2 2 2" xfId="1309"/>
    <cellStyle name="Calculation 2 2 2 2" xfId="12934"/>
    <cellStyle name="Calculation 2 2 2 2 2" xfId="32490"/>
    <cellStyle name="Calculation 2 2 2 3" xfId="18532"/>
    <cellStyle name="Calculation 2 2 3" xfId="12583"/>
    <cellStyle name="Calculation 2 2 3 2" xfId="32140"/>
    <cellStyle name="Calculation 2 2 4" xfId="12972"/>
    <cellStyle name="Calculation 2 2 5" xfId="50272"/>
    <cellStyle name="Calculation 2 2 6" xfId="50266"/>
    <cellStyle name="Calculation 2 3" xfId="582"/>
    <cellStyle name="Calculation 2 3 2" xfId="1310"/>
    <cellStyle name="Calculation 2 3 2 2" xfId="12935"/>
    <cellStyle name="Calculation 2 3 2 2 2" xfId="32491"/>
    <cellStyle name="Calculation 2 3 2 3" xfId="18533"/>
    <cellStyle name="Calculation 2 3 3" xfId="12584"/>
    <cellStyle name="Calculation 2 3 3 2" xfId="32141"/>
    <cellStyle name="Calculation 2 3 4" xfId="12973"/>
    <cellStyle name="Calculation 2 3 5" xfId="50273"/>
    <cellStyle name="Calculation 2 3 6" xfId="50265"/>
    <cellStyle name="Calculation 2 4" xfId="583"/>
    <cellStyle name="Calculation 2 4 2" xfId="1311"/>
    <cellStyle name="Calculation 2 4 2 2" xfId="12936"/>
    <cellStyle name="Calculation 2 4 2 2 2" xfId="32492"/>
    <cellStyle name="Calculation 2 4 2 3" xfId="18534"/>
    <cellStyle name="Calculation 2 4 3" xfId="12585"/>
    <cellStyle name="Calculation 2 4 3 2" xfId="32142"/>
    <cellStyle name="Calculation 2 4 4" xfId="12974"/>
    <cellStyle name="Calculation 2 4 5" xfId="50274"/>
    <cellStyle name="Calculation 2 4 6" xfId="50264"/>
    <cellStyle name="Calculation 2 5" xfId="584"/>
    <cellStyle name="Calculation 2 5 2" xfId="1312"/>
    <cellStyle name="Calculation 2 5 2 2" xfId="12937"/>
    <cellStyle name="Calculation 2 5 2 2 2" xfId="32493"/>
    <cellStyle name="Calculation 2 5 2 3" xfId="18535"/>
    <cellStyle name="Calculation 2 5 3" xfId="12586"/>
    <cellStyle name="Calculation 2 5 3 2" xfId="32143"/>
    <cellStyle name="Calculation 2 5 4" xfId="12975"/>
    <cellStyle name="Calculation 2 5 5" xfId="50275"/>
    <cellStyle name="Calculation 2 5 6" xfId="50263"/>
    <cellStyle name="Calculation 2 6" xfId="585"/>
    <cellStyle name="Calculation 2 6 2" xfId="1313"/>
    <cellStyle name="Calculation 2 6 2 2" xfId="12938"/>
    <cellStyle name="Calculation 2 6 2 2 2" xfId="32494"/>
    <cellStyle name="Calculation 2 6 2 3" xfId="18536"/>
    <cellStyle name="Calculation 2 6 3" xfId="12587"/>
    <cellStyle name="Calculation 2 6 3 2" xfId="32144"/>
    <cellStyle name="Calculation 2 6 4" xfId="12976"/>
    <cellStyle name="Calculation 2 6 5" xfId="50276"/>
    <cellStyle name="Calculation 2 6 6" xfId="50262"/>
    <cellStyle name="Calculation 2 7" xfId="586"/>
    <cellStyle name="Calculation 2 7 2" xfId="1314"/>
    <cellStyle name="Calculation 2 7 2 2" xfId="12939"/>
    <cellStyle name="Calculation 2 7 2 2 2" xfId="32495"/>
    <cellStyle name="Calculation 2 7 2 3" xfId="18537"/>
    <cellStyle name="Calculation 2 7 3" xfId="12588"/>
    <cellStyle name="Calculation 2 7 3 2" xfId="32145"/>
    <cellStyle name="Calculation 2 7 4" xfId="12977"/>
    <cellStyle name="Calculation 2 7 5" xfId="50277"/>
    <cellStyle name="Calculation 2 7 6" xfId="50261"/>
    <cellStyle name="Calculation 2 8" xfId="587"/>
    <cellStyle name="Calculation 2 8 2" xfId="1315"/>
    <cellStyle name="Calculation 2 8 2 2" xfId="12940"/>
    <cellStyle name="Calculation 2 8 2 2 2" xfId="32496"/>
    <cellStyle name="Calculation 2 8 2 3" xfId="18538"/>
    <cellStyle name="Calculation 2 8 3" xfId="12589"/>
    <cellStyle name="Calculation 2 8 3 2" xfId="32146"/>
    <cellStyle name="Calculation 2 8 4" xfId="12978"/>
    <cellStyle name="Calculation 2 8 5" xfId="50278"/>
    <cellStyle name="Calculation 2 8 6" xfId="50260"/>
    <cellStyle name="Calculation 2 9" xfId="1308"/>
    <cellStyle name="Calculation 2 9 2" xfId="12933"/>
    <cellStyle name="Calculation 2 9 2 2" xfId="32489"/>
    <cellStyle name="Calculation 2 9 3" xfId="18531"/>
    <cellStyle name="Calculation 2_Electric" xfId="588"/>
    <cellStyle name="Calculation 20" xfId="50268"/>
    <cellStyle name="Calculation 21" xfId="579"/>
    <cellStyle name="Calculation 3" xfId="589"/>
    <cellStyle name="Calculation 3 2" xfId="1316"/>
    <cellStyle name="Calculation 3 2 2" xfId="12941"/>
    <cellStyle name="Calculation 3 2 2 2" xfId="32497"/>
    <cellStyle name="Calculation 3 2 3" xfId="18539"/>
    <cellStyle name="Calculation 3 3" xfId="12590"/>
    <cellStyle name="Calculation 3 3 2" xfId="32147"/>
    <cellStyle name="Calculation 3 4" xfId="12979"/>
    <cellStyle name="Calculation 3 5" xfId="50279"/>
    <cellStyle name="Calculation 3 6" xfId="50259"/>
    <cellStyle name="Calculation 4" xfId="590"/>
    <cellStyle name="Calculation 4 2" xfId="1317"/>
    <cellStyle name="Calculation 4 2 2" xfId="12942"/>
    <cellStyle name="Calculation 4 2 2 2" xfId="32498"/>
    <cellStyle name="Calculation 4 2 3" xfId="18540"/>
    <cellStyle name="Calculation 4 3" xfId="12591"/>
    <cellStyle name="Calculation 4 3 2" xfId="32148"/>
    <cellStyle name="Calculation 4 4" xfId="12980"/>
    <cellStyle name="Calculation 4 5" xfId="50280"/>
    <cellStyle name="Calculation 4 6" xfId="50258"/>
    <cellStyle name="Calculation 5" xfId="591"/>
    <cellStyle name="Calculation 5 2" xfId="1318"/>
    <cellStyle name="Calculation 5 2 2" xfId="12943"/>
    <cellStyle name="Calculation 5 2 2 2" xfId="32499"/>
    <cellStyle name="Calculation 5 2 3" xfId="18541"/>
    <cellStyle name="Calculation 5 3" xfId="12592"/>
    <cellStyle name="Calculation 5 3 2" xfId="32149"/>
    <cellStyle name="Calculation 5 4" xfId="12981"/>
    <cellStyle name="Calculation 5 5" xfId="50281"/>
    <cellStyle name="Calculation 5 6" xfId="50257"/>
    <cellStyle name="Calculation 6" xfId="592"/>
    <cellStyle name="Calculation 6 2" xfId="1319"/>
    <cellStyle name="Calculation 6 2 2" xfId="12944"/>
    <cellStyle name="Calculation 6 2 2 2" xfId="32500"/>
    <cellStyle name="Calculation 6 2 3" xfId="18542"/>
    <cellStyle name="Calculation 6 3" xfId="12593"/>
    <cellStyle name="Calculation 6 3 2" xfId="32150"/>
    <cellStyle name="Calculation 6 4" xfId="12982"/>
    <cellStyle name="Calculation 6 5" xfId="50282"/>
    <cellStyle name="Calculation 6 6" xfId="50256"/>
    <cellStyle name="Calculation 7" xfId="593"/>
    <cellStyle name="Calculation 7 2" xfId="1320"/>
    <cellStyle name="Calculation 7 2 2" xfId="12945"/>
    <cellStyle name="Calculation 7 2 2 2" xfId="32501"/>
    <cellStyle name="Calculation 7 2 3" xfId="18543"/>
    <cellStyle name="Calculation 7 3" xfId="12594"/>
    <cellStyle name="Calculation 7 3 2" xfId="32151"/>
    <cellStyle name="Calculation 7 4" xfId="12983"/>
    <cellStyle name="Calculation 7 5" xfId="50283"/>
    <cellStyle name="Calculation 7 6" xfId="50255"/>
    <cellStyle name="Calculation 8" xfId="594"/>
    <cellStyle name="Calculation 8 2" xfId="1321"/>
    <cellStyle name="Calculation 8 2 2" xfId="12946"/>
    <cellStyle name="Calculation 8 2 2 2" xfId="32502"/>
    <cellStyle name="Calculation 8 2 3" xfId="18544"/>
    <cellStyle name="Calculation 8 3" xfId="12595"/>
    <cellStyle name="Calculation 8 3 2" xfId="32152"/>
    <cellStyle name="Calculation 8 4" xfId="12984"/>
    <cellStyle name="Calculation 8 5" xfId="50284"/>
    <cellStyle name="Calculation 8 6" xfId="50254"/>
    <cellStyle name="Calculation 9" xfId="992"/>
    <cellStyle name="Calculation 9 2" xfId="1397"/>
    <cellStyle name="Calculation 9 2 2" xfId="12962"/>
    <cellStyle name="Calculation 9 2 2 2" xfId="32518"/>
    <cellStyle name="Calculation 9 2 3" xfId="18561"/>
    <cellStyle name="Calculation 9 3" xfId="12616"/>
    <cellStyle name="Calculation 9 3 2" xfId="32173"/>
    <cellStyle name="Calculation 9 4" xfId="13064"/>
    <cellStyle name="Check Cell 10" xfId="1079"/>
    <cellStyle name="Check Cell 10 2" xfId="3219"/>
    <cellStyle name="Check Cell 10 3" xfId="3033"/>
    <cellStyle name="Check Cell 10 4" xfId="2878"/>
    <cellStyle name="Check Cell 11" xfId="1192"/>
    <cellStyle name="Check Cell 12" xfId="2975"/>
    <cellStyle name="Check Cell 13" xfId="2920"/>
    <cellStyle name="Check Cell 14" xfId="3271"/>
    <cellStyle name="Check Cell 15" xfId="2820"/>
    <cellStyle name="Check Cell 16" xfId="7020"/>
    <cellStyle name="Check Cell 17" xfId="595"/>
    <cellStyle name="Check Cell 2" xfId="596"/>
    <cellStyle name="Check Cell 2 2" xfId="597"/>
    <cellStyle name="Check Cell 2 3" xfId="598"/>
    <cellStyle name="Check Cell 2 4" xfId="599"/>
    <cellStyle name="Check Cell 2 5" xfId="600"/>
    <cellStyle name="Check Cell 2 6" xfId="601"/>
    <cellStyle name="Check Cell 2 7" xfId="602"/>
    <cellStyle name="Check Cell 2 8" xfId="603"/>
    <cellStyle name="Check Cell 2_Electric" xfId="604"/>
    <cellStyle name="Check Cell 3" xfId="605"/>
    <cellStyle name="Check Cell 4" xfId="606"/>
    <cellStyle name="Check Cell 5" xfId="607"/>
    <cellStyle name="Check Cell 6" xfId="608"/>
    <cellStyle name="Check Cell 7" xfId="609"/>
    <cellStyle name="Check Cell 8" xfId="610"/>
    <cellStyle name="Check Cell 9" xfId="993"/>
    <cellStyle name="Comma 10" xfId="3272"/>
    <cellStyle name="Comma 10 2" xfId="12573"/>
    <cellStyle name="Comma 10 2 2" xfId="12929"/>
    <cellStyle name="Comma 10 2 2 2" xfId="32485"/>
    <cellStyle name="Comma 10 2 2 3" xfId="50224"/>
    <cellStyle name="Comma 10 2 3" xfId="32130"/>
    <cellStyle name="Comma 10 2 4" xfId="49914"/>
    <cellStyle name="Comma 10 3" xfId="12417"/>
    <cellStyle name="Comma 10 3 2" xfId="31974"/>
    <cellStyle name="Comma 10 3 3" xfId="49758"/>
    <cellStyle name="Comma 10 4" xfId="12771"/>
    <cellStyle name="Comma 10 4 2" xfId="32327"/>
    <cellStyle name="Comma 10 4 3" xfId="50068"/>
    <cellStyle name="Comma 11" xfId="2821"/>
    <cellStyle name="Comma 12" xfId="3491"/>
    <cellStyle name="Comma 12 2" xfId="12421"/>
    <cellStyle name="Comma 12 2 2" xfId="31978"/>
    <cellStyle name="Comma 12 2 3" xfId="49762"/>
    <cellStyle name="Comma 12 3" xfId="12775"/>
    <cellStyle name="Comma 12 3 2" xfId="32331"/>
    <cellStyle name="Comma 12 3 3" xfId="50072"/>
    <cellStyle name="Comma 13" xfId="611"/>
    <cellStyle name="Comma 2" xfId="612"/>
    <cellStyle name="Comma 2 2" xfId="613"/>
    <cellStyle name="Comma 2 2 2" xfId="614"/>
    <cellStyle name="Comma 2 3" xfId="3492"/>
    <cellStyle name="Comma 2 3 2" xfId="12570"/>
    <cellStyle name="Comma 2 3 2 2" xfId="12926"/>
    <cellStyle name="Comma 2 3 2 2 2" xfId="32482"/>
    <cellStyle name="Comma 2 3 2 2 3" xfId="50221"/>
    <cellStyle name="Comma 2 3 2 3" xfId="32127"/>
    <cellStyle name="Comma 2 3 2 4" xfId="49911"/>
    <cellStyle name="Comma 2 3 3" xfId="12413"/>
    <cellStyle name="Comma 2 3 3 2" xfId="31971"/>
    <cellStyle name="Comma 2 3 3 3" xfId="49755"/>
    <cellStyle name="Comma 2 3 4" xfId="12768"/>
    <cellStyle name="Comma 2 3 4 2" xfId="32324"/>
    <cellStyle name="Comma 2 3 4 3" xfId="50065"/>
    <cellStyle name="Comma 3" xfId="615"/>
    <cellStyle name="Comma 3 10" xfId="6918"/>
    <cellStyle name="Comma 3 2" xfId="616"/>
    <cellStyle name="Comma 3 2 2" xfId="995"/>
    <cellStyle name="Comma 3 2 3" xfId="994"/>
    <cellStyle name="Comma 3 2 4" xfId="954"/>
    <cellStyle name="Comma 3 3" xfId="617"/>
    <cellStyle name="Comma 3 3 2" xfId="997"/>
    <cellStyle name="Comma 3 3 3" xfId="996"/>
    <cellStyle name="Comma 3 3 4" xfId="955"/>
    <cellStyle name="Comma 3 4" xfId="618"/>
    <cellStyle name="Comma 3 4 2" xfId="999"/>
    <cellStyle name="Comma 3 4 3" xfId="998"/>
    <cellStyle name="Comma 3 4 4" xfId="956"/>
    <cellStyle name="Comma 3 5" xfId="619"/>
    <cellStyle name="Comma 3 5 2" xfId="1001"/>
    <cellStyle name="Comma 3 5 3" xfId="1000"/>
    <cellStyle name="Comma 3 5 4" xfId="957"/>
    <cellStyle name="Comma 3 6" xfId="620"/>
    <cellStyle name="Comma 3 6 2" xfId="1003"/>
    <cellStyle name="Comma 3 6 3" xfId="1002"/>
    <cellStyle name="Comma 3 6 4" xfId="958"/>
    <cellStyle name="Comma 3 7" xfId="621"/>
    <cellStyle name="Comma 3 7 2" xfId="1005"/>
    <cellStyle name="Comma 3 7 3" xfId="1004"/>
    <cellStyle name="Comma 3 7 4" xfId="959"/>
    <cellStyle name="Comma 3 8" xfId="622"/>
    <cellStyle name="Comma 3 8 2" xfId="1007"/>
    <cellStyle name="Comma 3 8 3" xfId="1006"/>
    <cellStyle name="Comma 3 8 4" xfId="960"/>
    <cellStyle name="Comma 3 9" xfId="7021"/>
    <cellStyle name="Comma 4" xfId="623"/>
    <cellStyle name="Comma 4 2" xfId="624"/>
    <cellStyle name="Comma 5" xfId="625"/>
    <cellStyle name="Comma 5 2" xfId="3493"/>
    <cellStyle name="Comma 6" xfId="626"/>
    <cellStyle name="Comma 7" xfId="1008"/>
    <cellStyle name="Comma 7 2" xfId="3536"/>
    <cellStyle name="Comma 8" xfId="1193"/>
    <cellStyle name="Comma 8 2" xfId="3582"/>
    <cellStyle name="Comma 9" xfId="2976"/>
    <cellStyle name="Comma 9 2" xfId="12568"/>
    <cellStyle name="Comma 9 2 2" xfId="12924"/>
    <cellStyle name="Comma 9 2 2 2" xfId="32480"/>
    <cellStyle name="Comma 9 2 2 3" xfId="50219"/>
    <cellStyle name="Comma 9 2 3" xfId="32125"/>
    <cellStyle name="Comma 9 2 4" xfId="49909"/>
    <cellStyle name="Comma 9 3" xfId="12411"/>
    <cellStyle name="Comma 9 3 2" xfId="31969"/>
    <cellStyle name="Comma 9 3 3" xfId="49753"/>
    <cellStyle name="Comma 9 4" xfId="12766"/>
    <cellStyle name="Comma 9 4 2" xfId="32322"/>
    <cellStyle name="Comma 9 4 3" xfId="50063"/>
    <cellStyle name="Currency 2" xfId="628"/>
    <cellStyle name="Currency 2 2" xfId="3495"/>
    <cellStyle name="Currency 3" xfId="1194"/>
    <cellStyle name="Currency 3 2" xfId="3583"/>
    <cellStyle name="Currency 4" xfId="3494"/>
    <cellStyle name="Currency 5" xfId="7022"/>
    <cellStyle name="Currency 6" xfId="627"/>
    <cellStyle name="Euro" xfId="629"/>
    <cellStyle name="Explanatory Text 10" xfId="1080"/>
    <cellStyle name="Explanatory Text 10 2" xfId="3220"/>
    <cellStyle name="Explanatory Text 10 3" xfId="3034"/>
    <cellStyle name="Explanatory Text 10 4" xfId="2879"/>
    <cellStyle name="Explanatory Text 11" xfId="1195"/>
    <cellStyle name="Explanatory Text 12" xfId="2977"/>
    <cellStyle name="Explanatory Text 13" xfId="2923"/>
    <cellStyle name="Explanatory Text 14" xfId="3273"/>
    <cellStyle name="Explanatory Text 15" xfId="2822"/>
    <cellStyle name="Explanatory Text 16" xfId="7023"/>
    <cellStyle name="Explanatory Text 17" xfId="630"/>
    <cellStyle name="Explanatory Text 2" xfId="631"/>
    <cellStyle name="Explanatory Text 2 2" xfId="632"/>
    <cellStyle name="Explanatory Text 2 3" xfId="633"/>
    <cellStyle name="Explanatory Text 2 4" xfId="634"/>
    <cellStyle name="Explanatory Text 2 5" xfId="635"/>
    <cellStyle name="Explanatory Text 2 6" xfId="636"/>
    <cellStyle name="Explanatory Text 2 7" xfId="637"/>
    <cellStyle name="Explanatory Text 2 8" xfId="638"/>
    <cellStyle name="Explanatory Text 3" xfId="639"/>
    <cellStyle name="Explanatory Text 4" xfId="640"/>
    <cellStyle name="Explanatory Text 5" xfId="641"/>
    <cellStyle name="Explanatory Text 6" xfId="642"/>
    <cellStyle name="Explanatory Text 7" xfId="643"/>
    <cellStyle name="Explanatory Text 8" xfId="644"/>
    <cellStyle name="Explanatory Text 9" xfId="1009"/>
    <cellStyle name="Good 10" xfId="1081"/>
    <cellStyle name="Good 10 2" xfId="3221"/>
    <cellStyle name="Good 10 3" xfId="3035"/>
    <cellStyle name="Good 10 4" xfId="2880"/>
    <cellStyle name="Good 11" xfId="1196"/>
    <cellStyle name="Good 12" xfId="2978"/>
    <cellStyle name="Good 13" xfId="2913"/>
    <cellStyle name="Good 14" xfId="3274"/>
    <cellStyle name="Good 15" xfId="2823"/>
    <cellStyle name="Good 16" xfId="7024"/>
    <cellStyle name="Good 17" xfId="645"/>
    <cellStyle name="Good 2" xfId="646"/>
    <cellStyle name="Good 2 2" xfId="647"/>
    <cellStyle name="Good 2 3" xfId="648"/>
    <cellStyle name="Good 2 4" xfId="649"/>
    <cellStyle name="Good 2 5" xfId="650"/>
    <cellStyle name="Good 2 6" xfId="651"/>
    <cellStyle name="Good 2 7" xfId="652"/>
    <cellStyle name="Good 2 8" xfId="653"/>
    <cellStyle name="Good 3" xfId="654"/>
    <cellStyle name="Good 4" xfId="655"/>
    <cellStyle name="Good 5" xfId="656"/>
    <cellStyle name="Good 6" xfId="657"/>
    <cellStyle name="Good 7" xfId="658"/>
    <cellStyle name="Good 8" xfId="659"/>
    <cellStyle name="Good 9" xfId="1010"/>
    <cellStyle name="Heading 1 10" xfId="1082"/>
    <cellStyle name="Heading 1 10 2" xfId="3222"/>
    <cellStyle name="Heading 1 10 3" xfId="3036"/>
    <cellStyle name="Heading 1 10 4" xfId="2881"/>
    <cellStyle name="Heading 1 11" xfId="1197"/>
    <cellStyle name="Heading 1 12" xfId="2979"/>
    <cellStyle name="Heading 1 13" xfId="2909"/>
    <cellStyle name="Heading 1 14" xfId="3275"/>
    <cellStyle name="Heading 1 15" xfId="2824"/>
    <cellStyle name="Heading 1 16" xfId="7025"/>
    <cellStyle name="Heading 1 17" xfId="660"/>
    <cellStyle name="Heading 1 2" xfId="661"/>
    <cellStyle name="Heading 1 2 2" xfId="662"/>
    <cellStyle name="Heading 1 2 3" xfId="663"/>
    <cellStyle name="Heading 1 2 4" xfId="664"/>
    <cellStyle name="Heading 1 2 5" xfId="665"/>
    <cellStyle name="Heading 1 2 6" xfId="666"/>
    <cellStyle name="Heading 1 2 7" xfId="667"/>
    <cellStyle name="Heading 1 2 8" xfId="668"/>
    <cellStyle name="Heading 1 2_Enzymes and Yeast" xfId="669"/>
    <cellStyle name="Heading 1 3" xfId="670"/>
    <cellStyle name="Heading 1 4" xfId="671"/>
    <cellStyle name="Heading 1 5" xfId="672"/>
    <cellStyle name="Heading 1 6" xfId="673"/>
    <cellStyle name="Heading 1 7" xfId="674"/>
    <cellStyle name="Heading 1 8" xfId="675"/>
    <cellStyle name="Heading 1 9" xfId="1011"/>
    <cellStyle name="Heading 2 10" xfId="1083"/>
    <cellStyle name="Heading 2 10 2" xfId="3223"/>
    <cellStyle name="Heading 2 10 3" xfId="3037"/>
    <cellStyle name="Heading 2 10 4" xfId="2882"/>
    <cellStyle name="Heading 2 11" xfId="1198"/>
    <cellStyle name="Heading 2 12" xfId="2980"/>
    <cellStyle name="Heading 2 13" xfId="2910"/>
    <cellStyle name="Heading 2 14" xfId="3276"/>
    <cellStyle name="Heading 2 15" xfId="2825"/>
    <cellStyle name="Heading 2 16" xfId="7026"/>
    <cellStyle name="Heading 2 17" xfId="676"/>
    <cellStyle name="Heading 2 2" xfId="677"/>
    <cellStyle name="Heading 2 2 2" xfId="678"/>
    <cellStyle name="Heading 2 2 3" xfId="679"/>
    <cellStyle name="Heading 2 2 4" xfId="680"/>
    <cellStyle name="Heading 2 2 5" xfId="681"/>
    <cellStyle name="Heading 2 2 6" xfId="682"/>
    <cellStyle name="Heading 2 2 7" xfId="683"/>
    <cellStyle name="Heading 2 2 8" xfId="684"/>
    <cellStyle name="Heading 2 2_Enzymes and Yeast" xfId="685"/>
    <cellStyle name="Heading 2 3" xfId="686"/>
    <cellStyle name="Heading 2 4" xfId="687"/>
    <cellStyle name="Heading 2 5" xfId="688"/>
    <cellStyle name="Heading 2 6" xfId="689"/>
    <cellStyle name="Heading 2 7" xfId="690"/>
    <cellStyle name="Heading 2 8" xfId="691"/>
    <cellStyle name="Heading 2 9" xfId="1012"/>
    <cellStyle name="Heading 3 10" xfId="1084"/>
    <cellStyle name="Heading 3 10 2" xfId="3224"/>
    <cellStyle name="Heading 3 10 3" xfId="3038"/>
    <cellStyle name="Heading 3 10 4" xfId="2883"/>
    <cellStyle name="Heading 3 11" xfId="1199"/>
    <cellStyle name="Heading 3 12" xfId="2981"/>
    <cellStyle name="Heading 3 13" xfId="2911"/>
    <cellStyle name="Heading 3 14" xfId="3277"/>
    <cellStyle name="Heading 3 15" xfId="2826"/>
    <cellStyle name="Heading 3 16" xfId="7027"/>
    <cellStyle name="Heading 3 17" xfId="692"/>
    <cellStyle name="Heading 3 2" xfId="693"/>
    <cellStyle name="Heading 3 2 2" xfId="694"/>
    <cellStyle name="Heading 3 2 3" xfId="695"/>
    <cellStyle name="Heading 3 2 4" xfId="696"/>
    <cellStyle name="Heading 3 2 5" xfId="697"/>
    <cellStyle name="Heading 3 2 6" xfId="698"/>
    <cellStyle name="Heading 3 2 7" xfId="699"/>
    <cellStyle name="Heading 3 2 8" xfId="700"/>
    <cellStyle name="Heading 3 2_Enzymes and Yeast" xfId="701"/>
    <cellStyle name="Heading 3 3" xfId="702"/>
    <cellStyle name="Heading 3 4" xfId="703"/>
    <cellStyle name="Heading 3 5" xfId="704"/>
    <cellStyle name="Heading 3 6" xfId="705"/>
    <cellStyle name="Heading 3 7" xfId="706"/>
    <cellStyle name="Heading 3 8" xfId="707"/>
    <cellStyle name="Heading 3 9" xfId="1013"/>
    <cellStyle name="Heading 4 10" xfId="1085"/>
    <cellStyle name="Heading 4 10 2" xfId="3225"/>
    <cellStyle name="Heading 4 10 3" xfId="3039"/>
    <cellStyle name="Heading 4 10 4" xfId="2884"/>
    <cellStyle name="Heading 4 11" xfId="1200"/>
    <cellStyle name="Heading 4 12" xfId="2982"/>
    <cellStyle name="Heading 4 13" xfId="2912"/>
    <cellStyle name="Heading 4 14" xfId="3278"/>
    <cellStyle name="Heading 4 15" xfId="2827"/>
    <cellStyle name="Heading 4 16" xfId="7028"/>
    <cellStyle name="Heading 4 17" xfId="708"/>
    <cellStyle name="Heading 4 2" xfId="709"/>
    <cellStyle name="Heading 4 2 2" xfId="710"/>
    <cellStyle name="Heading 4 2 3" xfId="711"/>
    <cellStyle name="Heading 4 2 4" xfId="712"/>
    <cellStyle name="Heading 4 2 5" xfId="713"/>
    <cellStyle name="Heading 4 2 6" xfId="714"/>
    <cellStyle name="Heading 4 2 7" xfId="715"/>
    <cellStyle name="Heading 4 2 8" xfId="716"/>
    <cellStyle name="Heading 4 3" xfId="717"/>
    <cellStyle name="Heading 4 4" xfId="718"/>
    <cellStyle name="Heading 4 5" xfId="719"/>
    <cellStyle name="Heading 4 6" xfId="720"/>
    <cellStyle name="Heading 4 7" xfId="721"/>
    <cellStyle name="Heading 4 8" xfId="722"/>
    <cellStyle name="Heading 4 9" xfId="1014"/>
    <cellStyle name="Headline" xfId="723"/>
    <cellStyle name="Hyperlink 2" xfId="724"/>
    <cellStyle name="Hyperlink 2 2" xfId="725"/>
    <cellStyle name="Hyperlink 2 3" xfId="726"/>
    <cellStyle name="Hyperlink 2 4" xfId="727"/>
    <cellStyle name="Hyperlink 2 5" xfId="728"/>
    <cellStyle name="Hyperlink 2 6" xfId="729"/>
    <cellStyle name="Hyperlink 2 7" xfId="730"/>
    <cellStyle name="Hyperlink 2 8" xfId="731"/>
    <cellStyle name="Hyperlink 3" xfId="2983"/>
    <cellStyle name="Hyperlink 3 2" xfId="4964"/>
    <cellStyle name="Hyperlink 4" xfId="5441"/>
    <cellStyle name="Hyperlink 5" xfId="7029"/>
    <cellStyle name="Hyperlink 6" xfId="6936"/>
    <cellStyle name="Input 10" xfId="1086"/>
    <cellStyle name="Input 10 2" xfId="3226"/>
    <cellStyle name="Input 10 2 2" xfId="14864"/>
    <cellStyle name="Input 10 2 2 2" xfId="34283"/>
    <cellStyle name="Input 10 2 3" xfId="23100"/>
    <cellStyle name="Input 10 3" xfId="3040"/>
    <cellStyle name="Input 10 4" xfId="2885"/>
    <cellStyle name="Input 10 4 2" xfId="14676"/>
    <cellStyle name="Input 10 4 2 2" xfId="34099"/>
    <cellStyle name="Input 10 4 3" xfId="22916"/>
    <cellStyle name="Input 11" xfId="1201"/>
    <cellStyle name="Input 11 2" xfId="1461"/>
    <cellStyle name="Input 11 2 2" xfId="12965"/>
    <cellStyle name="Input 11 2 2 2" xfId="32521"/>
    <cellStyle name="Input 11 2 3" xfId="18621"/>
    <cellStyle name="Input 11 3" xfId="12677"/>
    <cellStyle name="Input 11 3 2" xfId="32233"/>
    <cellStyle name="Input 11 4" xfId="13127"/>
    <cellStyle name="Input 12" xfId="1322"/>
    <cellStyle name="Input 12 2" xfId="12577"/>
    <cellStyle name="Input 12 2 2" xfId="12947"/>
    <cellStyle name="Input 12 2 2 2" xfId="32503"/>
    <cellStyle name="Input 12 2 3" xfId="32134"/>
    <cellStyle name="Input 12 3" xfId="12777"/>
    <cellStyle name="Input 12 3 2" xfId="32333"/>
    <cellStyle name="Input 12 4" xfId="18545"/>
    <cellStyle name="Input 13" xfId="2916"/>
    <cellStyle name="Input 14" xfId="3279"/>
    <cellStyle name="Input 14 2" xfId="14878"/>
    <cellStyle name="Input 14 2 2" xfId="34294"/>
    <cellStyle name="Input 14 3" xfId="23111"/>
    <cellStyle name="Input 15" xfId="2828"/>
    <cellStyle name="Input 15 2" xfId="14658"/>
    <cellStyle name="Input 15 2 2" xfId="34084"/>
    <cellStyle name="Input 15 3" xfId="22901"/>
    <cellStyle name="Input 16" xfId="7030"/>
    <cellStyle name="Input 16 2" xfId="26613"/>
    <cellStyle name="Input 17" xfId="12596"/>
    <cellStyle name="Input 17 2" xfId="32153"/>
    <cellStyle name="Input 18" xfId="12985"/>
    <cellStyle name="Input 19" xfId="50285"/>
    <cellStyle name="Input 2" xfId="733"/>
    <cellStyle name="Input 2 10" xfId="12597"/>
    <cellStyle name="Input 2 10 2" xfId="32154"/>
    <cellStyle name="Input 2 11" xfId="12986"/>
    <cellStyle name="Input 2 12" xfId="50286"/>
    <cellStyle name="Input 2 13" xfId="50251"/>
    <cellStyle name="Input 2 2" xfId="734"/>
    <cellStyle name="Input 2 2 2" xfId="1324"/>
    <cellStyle name="Input 2 2 2 2" xfId="12949"/>
    <cellStyle name="Input 2 2 2 2 2" xfId="32505"/>
    <cellStyle name="Input 2 2 2 3" xfId="18547"/>
    <cellStyle name="Input 2 2 3" xfId="12598"/>
    <cellStyle name="Input 2 2 3 2" xfId="32155"/>
    <cellStyle name="Input 2 2 4" xfId="12987"/>
    <cellStyle name="Input 2 2 5" xfId="50287"/>
    <cellStyle name="Input 2 2 6" xfId="50250"/>
    <cellStyle name="Input 2 3" xfId="735"/>
    <cellStyle name="Input 2 3 2" xfId="1325"/>
    <cellStyle name="Input 2 3 2 2" xfId="12950"/>
    <cellStyle name="Input 2 3 2 2 2" xfId="32506"/>
    <cellStyle name="Input 2 3 2 3" xfId="18548"/>
    <cellStyle name="Input 2 3 3" xfId="12599"/>
    <cellStyle name="Input 2 3 3 2" xfId="32156"/>
    <cellStyle name="Input 2 3 4" xfId="12988"/>
    <cellStyle name="Input 2 3 5" xfId="50288"/>
    <cellStyle name="Input 2 3 6" xfId="50249"/>
    <cellStyle name="Input 2 4" xfId="736"/>
    <cellStyle name="Input 2 4 2" xfId="1326"/>
    <cellStyle name="Input 2 4 2 2" xfId="12951"/>
    <cellStyle name="Input 2 4 2 2 2" xfId="32507"/>
    <cellStyle name="Input 2 4 2 3" xfId="18549"/>
    <cellStyle name="Input 2 4 3" xfId="12600"/>
    <cellStyle name="Input 2 4 3 2" xfId="32157"/>
    <cellStyle name="Input 2 4 4" xfId="12989"/>
    <cellStyle name="Input 2 4 5" xfId="50289"/>
    <cellStyle name="Input 2 4 6" xfId="50248"/>
    <cellStyle name="Input 2 5" xfId="737"/>
    <cellStyle name="Input 2 5 2" xfId="1327"/>
    <cellStyle name="Input 2 5 2 2" xfId="12952"/>
    <cellStyle name="Input 2 5 2 2 2" xfId="32508"/>
    <cellStyle name="Input 2 5 2 3" xfId="18550"/>
    <cellStyle name="Input 2 5 3" xfId="12601"/>
    <cellStyle name="Input 2 5 3 2" xfId="32158"/>
    <cellStyle name="Input 2 5 4" xfId="12990"/>
    <cellStyle name="Input 2 5 5" xfId="50290"/>
    <cellStyle name="Input 2 5 6" xfId="50247"/>
    <cellStyle name="Input 2 6" xfId="738"/>
    <cellStyle name="Input 2 6 2" xfId="1328"/>
    <cellStyle name="Input 2 6 2 2" xfId="12953"/>
    <cellStyle name="Input 2 6 2 2 2" xfId="32509"/>
    <cellStyle name="Input 2 6 2 3" xfId="18551"/>
    <cellStyle name="Input 2 6 3" xfId="12602"/>
    <cellStyle name="Input 2 6 3 2" xfId="32159"/>
    <cellStyle name="Input 2 6 4" xfId="12991"/>
    <cellStyle name="Input 2 6 5" xfId="50291"/>
    <cellStyle name="Input 2 6 6" xfId="50246"/>
    <cellStyle name="Input 2 7" xfId="739"/>
    <cellStyle name="Input 2 7 2" xfId="1329"/>
    <cellStyle name="Input 2 7 2 2" xfId="12954"/>
    <cellStyle name="Input 2 7 2 2 2" xfId="32510"/>
    <cellStyle name="Input 2 7 2 3" xfId="18552"/>
    <cellStyle name="Input 2 7 3" xfId="12603"/>
    <cellStyle name="Input 2 7 3 2" xfId="32160"/>
    <cellStyle name="Input 2 7 4" xfId="12992"/>
    <cellStyle name="Input 2 7 5" xfId="50292"/>
    <cellStyle name="Input 2 7 6" xfId="50245"/>
    <cellStyle name="Input 2 8" xfId="740"/>
    <cellStyle name="Input 2 8 2" xfId="1330"/>
    <cellStyle name="Input 2 8 2 2" xfId="12955"/>
    <cellStyle name="Input 2 8 2 2 2" xfId="32511"/>
    <cellStyle name="Input 2 8 2 3" xfId="18553"/>
    <cellStyle name="Input 2 8 3" xfId="12604"/>
    <cellStyle name="Input 2 8 3 2" xfId="32161"/>
    <cellStyle name="Input 2 8 4" xfId="12993"/>
    <cellStyle name="Input 2 8 5" xfId="50293"/>
    <cellStyle name="Input 2 8 6" xfId="50244"/>
    <cellStyle name="Input 2 9" xfId="1323"/>
    <cellStyle name="Input 2 9 2" xfId="12948"/>
    <cellStyle name="Input 2 9 2 2" xfId="32504"/>
    <cellStyle name="Input 2 9 3" xfId="18546"/>
    <cellStyle name="Input 2_Enzymes and Yeast" xfId="741"/>
    <cellStyle name="Input 20" xfId="50252"/>
    <cellStyle name="Input 21" xfId="732"/>
    <cellStyle name="Input 3" xfId="742"/>
    <cellStyle name="Input 3 2" xfId="1331"/>
    <cellStyle name="Input 3 2 2" xfId="12956"/>
    <cellStyle name="Input 3 2 2 2" xfId="32512"/>
    <cellStyle name="Input 3 2 3" xfId="18554"/>
    <cellStyle name="Input 3 3" xfId="12605"/>
    <cellStyle name="Input 3 3 2" xfId="32162"/>
    <cellStyle name="Input 3 4" xfId="12994"/>
    <cellStyle name="Input 3 5" xfId="50294"/>
    <cellStyle name="Input 3 6" xfId="50243"/>
    <cellStyle name="Input 4" xfId="743"/>
    <cellStyle name="Input 4 2" xfId="1332"/>
    <cellStyle name="Input 4 2 2" xfId="12957"/>
    <cellStyle name="Input 4 2 2 2" xfId="32513"/>
    <cellStyle name="Input 4 2 3" xfId="18555"/>
    <cellStyle name="Input 4 3" xfId="12606"/>
    <cellStyle name="Input 4 3 2" xfId="32163"/>
    <cellStyle name="Input 4 4" xfId="12995"/>
    <cellStyle name="Input 4 5" xfId="50295"/>
    <cellStyle name="Input 4 6" xfId="50242"/>
    <cellStyle name="Input 5" xfId="744"/>
    <cellStyle name="Input 5 2" xfId="1333"/>
    <cellStyle name="Input 5 2 2" xfId="12958"/>
    <cellStyle name="Input 5 2 2 2" xfId="32514"/>
    <cellStyle name="Input 5 2 3" xfId="18556"/>
    <cellStyle name="Input 5 3" xfId="12607"/>
    <cellStyle name="Input 5 3 2" xfId="32164"/>
    <cellStyle name="Input 5 4" xfId="12996"/>
    <cellStyle name="Input 5 5" xfId="50296"/>
    <cellStyle name="Input 5 6" xfId="50241"/>
    <cellStyle name="Input 6" xfId="745"/>
    <cellStyle name="Input 6 2" xfId="1334"/>
    <cellStyle name="Input 6 2 2" xfId="12959"/>
    <cellStyle name="Input 6 2 2 2" xfId="32515"/>
    <cellStyle name="Input 6 2 3" xfId="18557"/>
    <cellStyle name="Input 6 3" xfId="12608"/>
    <cellStyle name="Input 6 3 2" xfId="32165"/>
    <cellStyle name="Input 6 4" xfId="12997"/>
    <cellStyle name="Input 6 5" xfId="50297"/>
    <cellStyle name="Input 6 6" xfId="50240"/>
    <cellStyle name="Input 7" xfId="746"/>
    <cellStyle name="Input 7 2" xfId="1335"/>
    <cellStyle name="Input 7 2 2" xfId="12960"/>
    <cellStyle name="Input 7 2 2 2" xfId="32516"/>
    <cellStyle name="Input 7 2 3" xfId="18558"/>
    <cellStyle name="Input 7 3" xfId="12609"/>
    <cellStyle name="Input 7 3 2" xfId="32166"/>
    <cellStyle name="Input 7 4" xfId="12998"/>
    <cellStyle name="Input 7 5" xfId="50298"/>
    <cellStyle name="Input 7 6" xfId="50239"/>
    <cellStyle name="Input 8" xfId="747"/>
    <cellStyle name="Input 8 2" xfId="1336"/>
    <cellStyle name="Input 8 2 2" xfId="12961"/>
    <cellStyle name="Input 8 2 2 2" xfId="32517"/>
    <cellStyle name="Input 8 2 3" xfId="18559"/>
    <cellStyle name="Input 8 3" xfId="12610"/>
    <cellStyle name="Input 8 3 2" xfId="32167"/>
    <cellStyle name="Input 8 4" xfId="12999"/>
    <cellStyle name="Input 8 5" xfId="50299"/>
    <cellStyle name="Input 8 6" xfId="50238"/>
    <cellStyle name="Input 9" xfId="1015"/>
    <cellStyle name="Input 9 2" xfId="1398"/>
    <cellStyle name="Input 9 2 2" xfId="12963"/>
    <cellStyle name="Input 9 2 2 2" xfId="32519"/>
    <cellStyle name="Input 9 2 3" xfId="18562"/>
    <cellStyle name="Input 9 3" xfId="12617"/>
    <cellStyle name="Input 9 3 2" xfId="32174"/>
    <cellStyle name="Input 9 4" xfId="13065"/>
    <cellStyle name="Linked Cell 10" xfId="1087"/>
    <cellStyle name="Linked Cell 10 2" xfId="3227"/>
    <cellStyle name="Linked Cell 10 3" xfId="3041"/>
    <cellStyle name="Linked Cell 10 4" xfId="2886"/>
    <cellStyle name="Linked Cell 11" xfId="1202"/>
    <cellStyle name="Linked Cell 12" xfId="2984"/>
    <cellStyle name="Linked Cell 13" xfId="2919"/>
    <cellStyle name="Linked Cell 14" xfId="3280"/>
    <cellStyle name="Linked Cell 15" xfId="2830"/>
    <cellStyle name="Linked Cell 16" xfId="7031"/>
    <cellStyle name="Linked Cell 17" xfId="748"/>
    <cellStyle name="Linked Cell 2" xfId="749"/>
    <cellStyle name="Linked Cell 2 2" xfId="750"/>
    <cellStyle name="Linked Cell 2 3" xfId="751"/>
    <cellStyle name="Linked Cell 2 4" xfId="752"/>
    <cellStyle name="Linked Cell 2 5" xfId="753"/>
    <cellStyle name="Linked Cell 2 6" xfId="754"/>
    <cellStyle name="Linked Cell 2 7" xfId="755"/>
    <cellStyle name="Linked Cell 2 8" xfId="756"/>
    <cellStyle name="Linked Cell 2_Enzymes and Yeast" xfId="757"/>
    <cellStyle name="Linked Cell 3" xfId="758"/>
    <cellStyle name="Linked Cell 4" xfId="759"/>
    <cellStyle name="Linked Cell 5" xfId="760"/>
    <cellStyle name="Linked Cell 6" xfId="761"/>
    <cellStyle name="Linked Cell 7" xfId="762"/>
    <cellStyle name="Linked Cell 8" xfId="763"/>
    <cellStyle name="Linked Cell 9" xfId="1016"/>
    <cellStyle name="Neutral 10" xfId="1088"/>
    <cellStyle name="Neutral 10 2" xfId="3228"/>
    <cellStyle name="Neutral 10 3" xfId="3042"/>
    <cellStyle name="Neutral 10 4" xfId="2887"/>
    <cellStyle name="Neutral 11" xfId="1203"/>
    <cellStyle name="Neutral 12" xfId="2985"/>
    <cellStyle name="Neutral 13" xfId="2915"/>
    <cellStyle name="Neutral 14" xfId="3281"/>
    <cellStyle name="Neutral 15" xfId="2831"/>
    <cellStyle name="Neutral 16" xfId="7032"/>
    <cellStyle name="Neutral 17" xfId="764"/>
    <cellStyle name="Neutral 2" xfId="765"/>
    <cellStyle name="Neutral 2 2" xfId="766"/>
    <cellStyle name="Neutral 2 3" xfId="767"/>
    <cellStyle name="Neutral 2 4" xfId="768"/>
    <cellStyle name="Neutral 2 5" xfId="769"/>
    <cellStyle name="Neutral 2 6" xfId="770"/>
    <cellStyle name="Neutral 2 7" xfId="771"/>
    <cellStyle name="Neutral 2 8" xfId="772"/>
    <cellStyle name="Neutral 3" xfId="773"/>
    <cellStyle name="Neutral 4" xfId="774"/>
    <cellStyle name="Neutral 5" xfId="775"/>
    <cellStyle name="Neutral 6" xfId="776"/>
    <cellStyle name="Neutral 7" xfId="777"/>
    <cellStyle name="Neutral 8" xfId="778"/>
    <cellStyle name="Neutral 9" xfId="1017"/>
    <cellStyle name="Normal" xfId="0" builtinId="0"/>
    <cellStyle name="Normal 10" xfId="779"/>
    <cellStyle name="Normal 10 2" xfId="3496"/>
    <cellStyle name="Normal 100" xfId="1"/>
    <cellStyle name="Normal 11" xfId="780"/>
    <cellStyle name="Normal 11 2" xfId="3497"/>
    <cellStyle name="Normal 12" xfId="781"/>
    <cellStyle name="Normal 12 2" xfId="3498"/>
    <cellStyle name="Normal 12 3" xfId="7033"/>
    <cellStyle name="Normal 12 4" xfId="6907"/>
    <cellStyle name="Normal 13" xfId="782"/>
    <cellStyle name="Normal 13 2" xfId="3499"/>
    <cellStyle name="Normal 13 3" xfId="7034"/>
    <cellStyle name="Normal 13 4" xfId="6916"/>
    <cellStyle name="Normal 14" xfId="783"/>
    <cellStyle name="Normal 14 2" xfId="3500"/>
    <cellStyle name="Normal 15" xfId="784"/>
    <cellStyle name="Normal 15 2" xfId="3501"/>
    <cellStyle name="Normal 16" xfId="785"/>
    <cellStyle name="Normal 16 2" xfId="3502"/>
    <cellStyle name="Normal 17" xfId="786"/>
    <cellStyle name="Normal 17 2" xfId="3503"/>
    <cellStyle name="Normal 18" xfId="787"/>
    <cellStyle name="Normal 19" xfId="952"/>
    <cellStyle name="Normal 19 2" xfId="1018"/>
    <cellStyle name="Normal 19 2 2" xfId="3537"/>
    <cellStyle name="Normal 19 3" xfId="2989"/>
    <cellStyle name="Normal 2" xfId="788"/>
    <cellStyle name="Normal 2 2" xfId="789"/>
    <cellStyle name="Normal 2 2 2" xfId="3504"/>
    <cellStyle name="Normal 2 3" xfId="2832"/>
    <cellStyle name="Normal 2 3 2" xfId="12569"/>
    <cellStyle name="Normal 2 3 2 2" xfId="12925"/>
    <cellStyle name="Normal 2 3 2 2 2" xfId="32481"/>
    <cellStyle name="Normal 2 3 2 2 3" xfId="50220"/>
    <cellStyle name="Normal 2 3 2 3" xfId="32126"/>
    <cellStyle name="Normal 2 3 2 4" xfId="49910"/>
    <cellStyle name="Normal 2 3 3" xfId="12412"/>
    <cellStyle name="Normal 2 3 3 2" xfId="31970"/>
    <cellStyle name="Normal 2 3 3 3" xfId="49754"/>
    <cellStyle name="Normal 2 3 4" xfId="12767"/>
    <cellStyle name="Normal 2 3 4 2" xfId="32323"/>
    <cellStyle name="Normal 2 3 4 3" xfId="50064"/>
    <cellStyle name="Normal 2 4" xfId="6902"/>
    <cellStyle name="Normal 2_Inputs" xfId="790"/>
    <cellStyle name="Normal 20" xfId="953"/>
    <cellStyle name="Normal 20 10" xfId="6093"/>
    <cellStyle name="Normal 20 10 2" xfId="11454"/>
    <cellStyle name="Normal 20 10 2 2" xfId="31012"/>
    <cellStyle name="Normal 20 10 2 3" xfId="48797"/>
    <cellStyle name="Normal 20 10 3" xfId="17577"/>
    <cellStyle name="Normal 20 10 3 2" xfId="36935"/>
    <cellStyle name="Normal 20 10 4" xfId="25752"/>
    <cellStyle name="Normal 20 10 5" xfId="43582"/>
    <cellStyle name="Normal 20 11" xfId="6497"/>
    <cellStyle name="Normal 20 11 2" xfId="11858"/>
    <cellStyle name="Normal 20 11 2 2" xfId="31416"/>
    <cellStyle name="Normal 20 11 2 3" xfId="49201"/>
    <cellStyle name="Normal 20 11 3" xfId="17981"/>
    <cellStyle name="Normal 20 11 3 2" xfId="37339"/>
    <cellStyle name="Normal 20 11 4" xfId="26156"/>
    <cellStyle name="Normal 20 11 5" xfId="43986"/>
    <cellStyle name="Normal 20 12" xfId="7056"/>
    <cellStyle name="Normal 20 12 2" xfId="26617"/>
    <cellStyle name="Normal 20 12 3" xfId="44442"/>
    <cellStyle name="Normal 20 13" xfId="12264"/>
    <cellStyle name="Normal 20 13 2" xfId="31822"/>
    <cellStyle name="Normal 20 13 3" xfId="49607"/>
    <cellStyle name="Normal 20 14" xfId="12615"/>
    <cellStyle name="Normal 20 14 2" xfId="32172"/>
    <cellStyle name="Normal 20 14 3" xfId="49917"/>
    <cellStyle name="Normal 20 15" xfId="13063"/>
    <cellStyle name="Normal 20 15 2" xfId="32568"/>
    <cellStyle name="Normal 20 16" xfId="18385"/>
    <cellStyle name="Normal 20 16 2" xfId="37743"/>
    <cellStyle name="Normal 20 17" xfId="21387"/>
    <cellStyle name="Normal 20 18" xfId="19903"/>
    <cellStyle name="Normal 20 19" xfId="39227"/>
    <cellStyle name="Normal 20 2" xfId="1019"/>
    <cellStyle name="Normal 20 2 10" xfId="6509"/>
    <cellStyle name="Normal 20 2 10 2" xfId="11870"/>
    <cellStyle name="Normal 20 2 10 2 2" xfId="31428"/>
    <cellStyle name="Normal 20 2 10 2 3" xfId="49213"/>
    <cellStyle name="Normal 20 2 10 3" xfId="17993"/>
    <cellStyle name="Normal 20 2 10 3 2" xfId="37351"/>
    <cellStyle name="Normal 20 2 10 4" xfId="26168"/>
    <cellStyle name="Normal 20 2 10 5" xfId="43998"/>
    <cellStyle name="Normal 20 2 11" xfId="7057"/>
    <cellStyle name="Normal 20 2 11 2" xfId="26618"/>
    <cellStyle name="Normal 20 2 11 3" xfId="44443"/>
    <cellStyle name="Normal 20 2 12" xfId="12265"/>
    <cellStyle name="Normal 20 2 12 2" xfId="31823"/>
    <cellStyle name="Normal 20 2 12 3" xfId="49608"/>
    <cellStyle name="Normal 20 2 13" xfId="12618"/>
    <cellStyle name="Normal 20 2 13 2" xfId="32175"/>
    <cellStyle name="Normal 20 2 13 3" xfId="49918"/>
    <cellStyle name="Normal 20 2 14" xfId="13066"/>
    <cellStyle name="Normal 20 2 14 2" xfId="32569"/>
    <cellStyle name="Normal 20 2 15" xfId="18386"/>
    <cellStyle name="Normal 20 2 15 2" xfId="37744"/>
    <cellStyle name="Normal 20 2 16" xfId="21388"/>
    <cellStyle name="Normal 20 2 17" xfId="19904"/>
    <cellStyle name="Normal 20 2 18" xfId="39228"/>
    <cellStyle name="Normal 20 2 2" xfId="1211"/>
    <cellStyle name="Normal 20 2 2 10" xfId="7116"/>
    <cellStyle name="Normal 20 2 2 10 2" xfId="26676"/>
    <cellStyle name="Normal 20 2 2 10 3" xfId="44501"/>
    <cellStyle name="Normal 20 2 2 11" xfId="12324"/>
    <cellStyle name="Normal 20 2 2 11 2" xfId="31882"/>
    <cellStyle name="Normal 20 2 2 11 3" xfId="49666"/>
    <cellStyle name="Normal 20 2 2 12" xfId="12679"/>
    <cellStyle name="Normal 20 2 2 12 2" xfId="32235"/>
    <cellStyle name="Normal 20 2 2 12 3" xfId="49976"/>
    <cellStyle name="Normal 20 2 2 13" xfId="13132"/>
    <cellStyle name="Normal 20 2 2 13 2" xfId="32631"/>
    <cellStyle name="Normal 20 2 2 14" xfId="18444"/>
    <cellStyle name="Normal 20 2 2 14 2" xfId="37802"/>
    <cellStyle name="Normal 20 2 2 15" xfId="21446"/>
    <cellStyle name="Normal 20 2 2 16" xfId="19962"/>
    <cellStyle name="Normal 20 2 2 17" xfId="39286"/>
    <cellStyle name="Normal 20 2 2 2" xfId="1466"/>
    <cellStyle name="Normal 20 2 2 2 10" xfId="12837"/>
    <cellStyle name="Normal 20 2 2 2 10 2" xfId="32393"/>
    <cellStyle name="Normal 20 2 2 2 10 3" xfId="50132"/>
    <cellStyle name="Normal 20 2 2 2 11" xfId="13343"/>
    <cellStyle name="Normal 20 2 2 2 11 2" xfId="32776"/>
    <cellStyle name="Normal 20 2 2 2 12" xfId="18623"/>
    <cellStyle name="Normal 20 2 2 2 12 2" xfId="37947"/>
    <cellStyle name="Normal 20 2 2 2 13" xfId="21591"/>
    <cellStyle name="Normal 20 2 2 2 14" xfId="20107"/>
    <cellStyle name="Normal 20 2 2 2 15" xfId="39431"/>
    <cellStyle name="Normal 20 2 2 2 2" xfId="1759"/>
    <cellStyle name="Normal 20 2 2 2 2 10" xfId="39722"/>
    <cellStyle name="Normal 20 2 2 2 2 2" xfId="2505"/>
    <cellStyle name="Normal 20 2 2 2 2 2 2" xfId="4528"/>
    <cellStyle name="Normal 20 2 2 2 2 2 2 2" xfId="9915"/>
    <cellStyle name="Normal 20 2 2 2 2 2 2 2 2" xfId="29473"/>
    <cellStyle name="Normal 20 2 2 2 2 2 2 2 3" xfId="47287"/>
    <cellStyle name="Normal 20 2 2 2 2 2 2 3" xfId="16034"/>
    <cellStyle name="Normal 20 2 2 2 2 2 2 3 2" xfId="35425"/>
    <cellStyle name="Normal 20 2 2 2 2 2 2 4" xfId="24242"/>
    <cellStyle name="Normal 20 2 2 2 2 2 2 5" xfId="42072"/>
    <cellStyle name="Normal 20 2 2 2 2 2 3" xfId="8300"/>
    <cellStyle name="Normal 20 2 2 2 2 2 3 2" xfId="27860"/>
    <cellStyle name="Normal 20 2 2 2 2 2 3 3" xfId="45679"/>
    <cellStyle name="Normal 20 2 2 2 2 2 4" xfId="14381"/>
    <cellStyle name="Normal 20 2 2 2 2 2 4 2" xfId="33809"/>
    <cellStyle name="Normal 20 2 2 2 2 2 5" xfId="19656"/>
    <cellStyle name="Normal 20 2 2 2 2 2 5 2" xfId="38980"/>
    <cellStyle name="Normal 20 2 2 2 2 2 6" xfId="22626"/>
    <cellStyle name="Normal 20 2 2 2 2 2 7" xfId="21140"/>
    <cellStyle name="Normal 20 2 2 2 2 2 8" xfId="40464"/>
    <cellStyle name="Normal 20 2 2 2 2 3" xfId="3798"/>
    <cellStyle name="Normal 20 2 2 2 2 3 2" xfId="9185"/>
    <cellStyle name="Normal 20 2 2 2 2 3 2 2" xfId="28743"/>
    <cellStyle name="Normal 20 2 2 2 2 3 2 3" xfId="46559"/>
    <cellStyle name="Normal 20 2 2 2 2 3 3" xfId="15304"/>
    <cellStyle name="Normal 20 2 2 2 2 3 3 2" xfId="34697"/>
    <cellStyle name="Normal 20 2 2 2 2 3 4" xfId="23514"/>
    <cellStyle name="Normal 20 2 2 2 2 3 5" xfId="41344"/>
    <cellStyle name="Normal 20 2 2 2 2 4" xfId="5906"/>
    <cellStyle name="Normal 20 2 2 2 2 4 2" xfId="11267"/>
    <cellStyle name="Normal 20 2 2 2 2 4 2 2" xfId="30825"/>
    <cellStyle name="Normal 20 2 2 2 2 4 2 3" xfId="48611"/>
    <cellStyle name="Normal 20 2 2 2 2 4 3" xfId="17390"/>
    <cellStyle name="Normal 20 2 2 2 2 4 3 2" xfId="36749"/>
    <cellStyle name="Normal 20 2 2 2 2 4 4" xfId="25566"/>
    <cellStyle name="Normal 20 2 2 2 2 4 5" xfId="43396"/>
    <cellStyle name="Normal 20 2 2 2 2 5" xfId="7554"/>
    <cellStyle name="Normal 20 2 2 2 2 5 2" xfId="27114"/>
    <cellStyle name="Normal 20 2 2 2 2 5 3" xfId="44937"/>
    <cellStyle name="Normal 20 2 2 2 2 6" xfId="13635"/>
    <cellStyle name="Normal 20 2 2 2 2 6 2" xfId="33067"/>
    <cellStyle name="Normal 20 2 2 2 2 7" xfId="18914"/>
    <cellStyle name="Normal 20 2 2 2 2 7 2" xfId="38238"/>
    <cellStyle name="Normal 20 2 2 2 2 8" xfId="21882"/>
    <cellStyle name="Normal 20 2 2 2 2 9" xfId="20398"/>
    <cellStyle name="Normal 20 2 2 2 3" xfId="2213"/>
    <cellStyle name="Normal 20 2 2 2 3 2" xfId="4249"/>
    <cellStyle name="Normal 20 2 2 2 3 2 2" xfId="9636"/>
    <cellStyle name="Normal 20 2 2 2 3 2 2 2" xfId="29194"/>
    <cellStyle name="Normal 20 2 2 2 3 2 2 3" xfId="47009"/>
    <cellStyle name="Normal 20 2 2 2 3 2 3" xfId="15755"/>
    <cellStyle name="Normal 20 2 2 2 3 2 3 2" xfId="35147"/>
    <cellStyle name="Normal 20 2 2 2 3 2 4" xfId="23964"/>
    <cellStyle name="Normal 20 2 2 2 3 2 5" xfId="41794"/>
    <cellStyle name="Normal 20 2 2 2 3 3" xfId="8008"/>
    <cellStyle name="Normal 20 2 2 2 3 3 2" xfId="27568"/>
    <cellStyle name="Normal 20 2 2 2 3 3 3" xfId="45388"/>
    <cellStyle name="Normal 20 2 2 2 3 4" xfId="14089"/>
    <cellStyle name="Normal 20 2 2 2 3 4 2" xfId="33518"/>
    <cellStyle name="Normal 20 2 2 2 3 5" xfId="19365"/>
    <cellStyle name="Normal 20 2 2 2 3 5 2" xfId="38689"/>
    <cellStyle name="Normal 20 2 2 2 3 6" xfId="22334"/>
    <cellStyle name="Normal 20 2 2 2 3 7" xfId="20849"/>
    <cellStyle name="Normal 20 2 2 2 3 8" xfId="40173"/>
    <cellStyle name="Normal 20 2 2 2 4" xfId="3386"/>
    <cellStyle name="Normal 20 2 2 2 4 2" xfId="8878"/>
    <cellStyle name="Normal 20 2 2 2 4 2 2" xfId="28438"/>
    <cellStyle name="Normal 20 2 2 2 4 2 3" xfId="46255"/>
    <cellStyle name="Normal 20 2 2 2 4 3" xfId="14980"/>
    <cellStyle name="Normal 20 2 2 2 4 3 2" xfId="34393"/>
    <cellStyle name="Normal 20 2 2 2 4 4" xfId="23210"/>
    <cellStyle name="Normal 20 2 2 2 4 5" xfId="41040"/>
    <cellStyle name="Normal 20 2 2 2 5" xfId="5297"/>
    <cellStyle name="Normal 20 2 2 2 5 2" xfId="10663"/>
    <cellStyle name="Normal 20 2 2 2 5 2 2" xfId="30221"/>
    <cellStyle name="Normal 20 2 2 2 5 2 3" xfId="48020"/>
    <cellStyle name="Normal 20 2 2 2 5 3" xfId="16786"/>
    <cellStyle name="Normal 20 2 2 2 5 3 2" xfId="36158"/>
    <cellStyle name="Normal 20 2 2 2 5 4" xfId="24975"/>
    <cellStyle name="Normal 20 2 2 2 5 5" xfId="42805"/>
    <cellStyle name="Normal 20 2 2 2 6" xfId="6393"/>
    <cellStyle name="Normal 20 2 2 2 6 2" xfId="11754"/>
    <cellStyle name="Normal 20 2 2 2 6 2 2" xfId="31312"/>
    <cellStyle name="Normal 20 2 2 2 6 2 3" xfId="49097"/>
    <cellStyle name="Normal 20 2 2 2 6 3" xfId="17877"/>
    <cellStyle name="Normal 20 2 2 2 6 3 2" xfId="37235"/>
    <cellStyle name="Normal 20 2 2 2 6 4" xfId="26052"/>
    <cellStyle name="Normal 20 2 2 2 6 5" xfId="43882"/>
    <cellStyle name="Normal 20 2 2 2 7" xfId="6797"/>
    <cellStyle name="Normal 20 2 2 2 7 2" xfId="12158"/>
    <cellStyle name="Normal 20 2 2 2 7 2 2" xfId="31716"/>
    <cellStyle name="Normal 20 2 2 2 7 2 3" xfId="49501"/>
    <cellStyle name="Normal 20 2 2 2 7 3" xfId="18281"/>
    <cellStyle name="Normal 20 2 2 2 7 3 2" xfId="37639"/>
    <cellStyle name="Normal 20 2 2 2 7 4" xfId="26456"/>
    <cellStyle name="Normal 20 2 2 2 7 5" xfId="44286"/>
    <cellStyle name="Normal 20 2 2 2 8" xfId="7262"/>
    <cellStyle name="Normal 20 2 2 2 8 2" xfId="26822"/>
    <cellStyle name="Normal 20 2 2 2 8 3" xfId="44646"/>
    <cellStyle name="Normal 20 2 2 2 9" xfId="12481"/>
    <cellStyle name="Normal 20 2 2 2 9 2" xfId="32038"/>
    <cellStyle name="Normal 20 2 2 2 9 3" xfId="49822"/>
    <cellStyle name="Normal 20 2 2 3" xfId="1613"/>
    <cellStyle name="Normal 20 2 2 3 10" xfId="39577"/>
    <cellStyle name="Normal 20 2 2 3 2" xfId="2359"/>
    <cellStyle name="Normal 20 2 2 3 2 2" xfId="4382"/>
    <cellStyle name="Normal 20 2 2 3 2 2 2" xfId="9769"/>
    <cellStyle name="Normal 20 2 2 3 2 2 2 2" xfId="29327"/>
    <cellStyle name="Normal 20 2 2 3 2 2 2 3" xfId="47142"/>
    <cellStyle name="Normal 20 2 2 3 2 2 3" xfId="15888"/>
    <cellStyle name="Normal 20 2 2 3 2 2 3 2" xfId="35280"/>
    <cellStyle name="Normal 20 2 2 3 2 2 4" xfId="24097"/>
    <cellStyle name="Normal 20 2 2 3 2 2 5" xfId="41927"/>
    <cellStyle name="Normal 20 2 2 3 2 3" xfId="5694"/>
    <cellStyle name="Normal 20 2 2 3 2 3 2" xfId="11055"/>
    <cellStyle name="Normal 20 2 2 3 2 3 2 2" xfId="30613"/>
    <cellStyle name="Normal 20 2 2 3 2 3 2 3" xfId="48399"/>
    <cellStyle name="Normal 20 2 2 3 2 3 3" xfId="17178"/>
    <cellStyle name="Normal 20 2 2 3 2 3 3 2" xfId="36537"/>
    <cellStyle name="Normal 20 2 2 3 2 3 4" xfId="25354"/>
    <cellStyle name="Normal 20 2 2 3 2 3 5" xfId="43184"/>
    <cellStyle name="Normal 20 2 2 3 2 4" xfId="8154"/>
    <cellStyle name="Normal 20 2 2 3 2 4 2" xfId="27714"/>
    <cellStyle name="Normal 20 2 2 3 2 4 3" xfId="45534"/>
    <cellStyle name="Normal 20 2 2 3 2 5" xfId="14235"/>
    <cellStyle name="Normal 20 2 2 3 2 5 2" xfId="33664"/>
    <cellStyle name="Normal 20 2 2 3 2 6" xfId="19511"/>
    <cellStyle name="Normal 20 2 2 3 2 6 2" xfId="38835"/>
    <cellStyle name="Normal 20 2 2 3 2 7" xfId="22480"/>
    <cellStyle name="Normal 20 2 2 3 2 8" xfId="20995"/>
    <cellStyle name="Normal 20 2 2 3 2 9" xfId="40319"/>
    <cellStyle name="Normal 20 2 2 3 3" xfId="3655"/>
    <cellStyle name="Normal 20 2 2 3 3 2" xfId="9042"/>
    <cellStyle name="Normal 20 2 2 3 3 2 2" xfId="28600"/>
    <cellStyle name="Normal 20 2 2 3 3 2 3" xfId="46416"/>
    <cellStyle name="Normal 20 2 2 3 3 3" xfId="15161"/>
    <cellStyle name="Normal 20 2 2 3 3 3 2" xfId="34554"/>
    <cellStyle name="Normal 20 2 2 3 3 4" xfId="23371"/>
    <cellStyle name="Normal 20 2 2 3 3 5" xfId="41201"/>
    <cellStyle name="Normal 20 2 2 3 4" xfId="5070"/>
    <cellStyle name="Normal 20 2 2 3 4 2" xfId="10437"/>
    <cellStyle name="Normal 20 2 2 3 4 2 2" xfId="29995"/>
    <cellStyle name="Normal 20 2 2 3 4 2 3" xfId="47808"/>
    <cellStyle name="Normal 20 2 2 3 4 3" xfId="16560"/>
    <cellStyle name="Normal 20 2 2 3 4 3 2" xfId="35946"/>
    <cellStyle name="Normal 20 2 2 3 4 4" xfId="24763"/>
    <cellStyle name="Normal 20 2 2 3 4 5" xfId="42593"/>
    <cellStyle name="Normal 20 2 2 3 5" xfId="7408"/>
    <cellStyle name="Normal 20 2 2 3 5 2" xfId="26968"/>
    <cellStyle name="Normal 20 2 2 3 5 3" xfId="44792"/>
    <cellStyle name="Normal 20 2 2 3 6" xfId="13489"/>
    <cellStyle name="Normal 20 2 2 3 6 2" xfId="32922"/>
    <cellStyle name="Normal 20 2 2 3 7" xfId="18769"/>
    <cellStyle name="Normal 20 2 2 3 7 2" xfId="38093"/>
    <cellStyle name="Normal 20 2 2 3 8" xfId="21737"/>
    <cellStyle name="Normal 20 2 2 3 9" xfId="20253"/>
    <cellStyle name="Normal 20 2 2 4" xfId="1921"/>
    <cellStyle name="Normal 20 2 2 4 10" xfId="39883"/>
    <cellStyle name="Normal 20 2 2 4 2" xfId="2666"/>
    <cellStyle name="Normal 20 2 2 4 2 2" xfId="4688"/>
    <cellStyle name="Normal 20 2 2 4 2 2 2" xfId="10075"/>
    <cellStyle name="Normal 20 2 2 4 2 2 2 2" xfId="29633"/>
    <cellStyle name="Normal 20 2 2 4 2 2 2 3" xfId="47447"/>
    <cellStyle name="Normal 20 2 2 4 2 2 3" xfId="16194"/>
    <cellStyle name="Normal 20 2 2 4 2 2 3 2" xfId="35585"/>
    <cellStyle name="Normal 20 2 2 4 2 2 4" xfId="24402"/>
    <cellStyle name="Normal 20 2 2 4 2 2 5" xfId="42232"/>
    <cellStyle name="Normal 20 2 2 4 2 3" xfId="8461"/>
    <cellStyle name="Normal 20 2 2 4 2 3 2" xfId="28021"/>
    <cellStyle name="Normal 20 2 2 4 2 3 3" xfId="45840"/>
    <cellStyle name="Normal 20 2 2 4 2 4" xfId="14542"/>
    <cellStyle name="Normal 20 2 2 4 2 4 2" xfId="33970"/>
    <cellStyle name="Normal 20 2 2 4 2 5" xfId="19817"/>
    <cellStyle name="Normal 20 2 2 4 2 5 2" xfId="39141"/>
    <cellStyle name="Normal 20 2 2 4 2 6" xfId="22787"/>
    <cellStyle name="Normal 20 2 2 4 2 7" xfId="21301"/>
    <cellStyle name="Normal 20 2 2 4 2 8" xfId="40625"/>
    <cellStyle name="Normal 20 2 2 4 3" xfId="3958"/>
    <cellStyle name="Normal 20 2 2 4 3 2" xfId="9345"/>
    <cellStyle name="Normal 20 2 2 4 3 2 2" xfId="28903"/>
    <cellStyle name="Normal 20 2 2 4 3 2 3" xfId="46719"/>
    <cellStyle name="Normal 20 2 2 4 3 3" xfId="15464"/>
    <cellStyle name="Normal 20 2 2 4 3 3 2" xfId="34857"/>
    <cellStyle name="Normal 20 2 2 4 3 4" xfId="23674"/>
    <cellStyle name="Normal 20 2 2 4 3 5" xfId="41504"/>
    <cellStyle name="Normal 20 2 2 4 4" xfId="5504"/>
    <cellStyle name="Normal 20 2 2 4 4 2" xfId="10865"/>
    <cellStyle name="Normal 20 2 2 4 4 2 2" xfId="30423"/>
    <cellStyle name="Normal 20 2 2 4 4 2 3" xfId="48209"/>
    <cellStyle name="Normal 20 2 2 4 4 3" xfId="16988"/>
    <cellStyle name="Normal 20 2 2 4 4 3 2" xfId="36347"/>
    <cellStyle name="Normal 20 2 2 4 4 4" xfId="25164"/>
    <cellStyle name="Normal 20 2 2 4 4 5" xfId="42994"/>
    <cellStyle name="Normal 20 2 2 4 5" xfId="7716"/>
    <cellStyle name="Normal 20 2 2 4 5 2" xfId="27276"/>
    <cellStyle name="Normal 20 2 2 4 5 3" xfId="45098"/>
    <cellStyle name="Normal 20 2 2 4 6" xfId="13797"/>
    <cellStyle name="Normal 20 2 2 4 6 2" xfId="33228"/>
    <cellStyle name="Normal 20 2 2 4 7" xfId="19075"/>
    <cellStyle name="Normal 20 2 2 4 7 2" xfId="38399"/>
    <cellStyle name="Normal 20 2 2 4 8" xfId="22043"/>
    <cellStyle name="Normal 20 2 2 4 9" xfId="20559"/>
    <cellStyle name="Normal 20 2 2 5" xfId="2067"/>
    <cellStyle name="Normal 20 2 2 5 2" xfId="4103"/>
    <cellStyle name="Normal 20 2 2 5 2 2" xfId="9490"/>
    <cellStyle name="Normal 20 2 2 5 2 2 2" xfId="29048"/>
    <cellStyle name="Normal 20 2 2 5 2 2 3" xfId="46864"/>
    <cellStyle name="Normal 20 2 2 5 2 3" xfId="15609"/>
    <cellStyle name="Normal 20 2 2 5 2 3 2" xfId="35002"/>
    <cellStyle name="Normal 20 2 2 5 2 4" xfId="23819"/>
    <cellStyle name="Normal 20 2 2 5 2 5" xfId="41649"/>
    <cellStyle name="Normal 20 2 2 5 3" xfId="7862"/>
    <cellStyle name="Normal 20 2 2 5 3 2" xfId="27422"/>
    <cellStyle name="Normal 20 2 2 5 3 3" xfId="45243"/>
    <cellStyle name="Normal 20 2 2 5 4" xfId="13943"/>
    <cellStyle name="Normal 20 2 2 5 4 2" xfId="33373"/>
    <cellStyle name="Normal 20 2 2 5 5" xfId="19220"/>
    <cellStyle name="Normal 20 2 2 5 5 2" xfId="38544"/>
    <cellStyle name="Normal 20 2 2 5 6" xfId="22188"/>
    <cellStyle name="Normal 20 2 2 5 7" xfId="20704"/>
    <cellStyle name="Normal 20 2 2 5 8" xfId="40028"/>
    <cellStyle name="Normal 20 2 2 6" xfId="3095"/>
    <cellStyle name="Normal 20 2 2 6 2" xfId="8675"/>
    <cellStyle name="Normal 20 2 2 6 2 2" xfId="28235"/>
    <cellStyle name="Normal 20 2 2 6 2 3" xfId="46052"/>
    <cellStyle name="Normal 20 2 2 6 3" xfId="14766"/>
    <cellStyle name="Normal 20 2 2 6 3 2" xfId="34186"/>
    <cellStyle name="Normal 20 2 2 6 4" xfId="23003"/>
    <cellStyle name="Normal 20 2 2 6 5" xfId="40837"/>
    <cellStyle name="Normal 20 2 2 7" xfId="4863"/>
    <cellStyle name="Normal 20 2 2 7 2" xfId="10247"/>
    <cellStyle name="Normal 20 2 2 7 2 2" xfId="29805"/>
    <cellStyle name="Normal 20 2 2 7 2 3" xfId="47618"/>
    <cellStyle name="Normal 20 2 2 7 3" xfId="16369"/>
    <cellStyle name="Normal 20 2 2 7 3 2" xfId="35756"/>
    <cellStyle name="Normal 20 2 2 7 4" xfId="24573"/>
    <cellStyle name="Normal 20 2 2 7 5" xfId="42403"/>
    <cellStyle name="Normal 20 2 2 8" xfId="6190"/>
    <cellStyle name="Normal 20 2 2 8 2" xfId="11551"/>
    <cellStyle name="Normal 20 2 2 8 2 2" xfId="31109"/>
    <cellStyle name="Normal 20 2 2 8 2 3" xfId="48894"/>
    <cellStyle name="Normal 20 2 2 8 3" xfId="17674"/>
    <cellStyle name="Normal 20 2 2 8 3 2" xfId="37032"/>
    <cellStyle name="Normal 20 2 2 8 4" xfId="25849"/>
    <cellStyle name="Normal 20 2 2 8 5" xfId="43679"/>
    <cellStyle name="Normal 20 2 2 9" xfId="6594"/>
    <cellStyle name="Normal 20 2 2 9 2" xfId="11955"/>
    <cellStyle name="Normal 20 2 2 9 2 2" xfId="31513"/>
    <cellStyle name="Normal 20 2 2 9 2 3" xfId="49298"/>
    <cellStyle name="Normal 20 2 2 9 3" xfId="18078"/>
    <cellStyle name="Normal 20 2 2 9 3 2" xfId="37436"/>
    <cellStyle name="Normal 20 2 2 9 4" xfId="26253"/>
    <cellStyle name="Normal 20 2 2 9 5" xfId="44083"/>
    <cellStyle name="Normal 20 2 3" xfId="1399"/>
    <cellStyle name="Normal 20 2 3 10" xfId="12779"/>
    <cellStyle name="Normal 20 2 3 10 2" xfId="32335"/>
    <cellStyle name="Normal 20 2 3 10 3" xfId="50074"/>
    <cellStyle name="Normal 20 2 3 11" xfId="13278"/>
    <cellStyle name="Normal 20 2 3 11 2" xfId="32718"/>
    <cellStyle name="Normal 20 2 3 12" xfId="18563"/>
    <cellStyle name="Normal 20 2 3 12 2" xfId="37889"/>
    <cellStyle name="Normal 20 2 3 13" xfId="21533"/>
    <cellStyle name="Normal 20 2 3 14" xfId="20049"/>
    <cellStyle name="Normal 20 2 3 15" xfId="39373"/>
    <cellStyle name="Normal 20 2 3 2" xfId="1700"/>
    <cellStyle name="Normal 20 2 3 2 10" xfId="21824"/>
    <cellStyle name="Normal 20 2 3 2 11" xfId="20340"/>
    <cellStyle name="Normal 20 2 3 2 12" xfId="39664"/>
    <cellStyle name="Normal 20 2 3 2 2" xfId="2446"/>
    <cellStyle name="Normal 20 2 3 2 2 2" xfId="4469"/>
    <cellStyle name="Normal 20 2 3 2 2 2 2" xfId="9856"/>
    <cellStyle name="Normal 20 2 3 2 2 2 2 2" xfId="29414"/>
    <cellStyle name="Normal 20 2 3 2 2 2 2 3" xfId="47229"/>
    <cellStyle name="Normal 20 2 3 2 2 2 3" xfId="15975"/>
    <cellStyle name="Normal 20 2 3 2 2 2 3 2" xfId="35367"/>
    <cellStyle name="Normal 20 2 3 2 2 2 4" xfId="24184"/>
    <cellStyle name="Normal 20 2 3 2 2 2 5" xfId="42014"/>
    <cellStyle name="Normal 20 2 3 2 2 3" xfId="8241"/>
    <cellStyle name="Normal 20 2 3 2 2 3 2" xfId="27801"/>
    <cellStyle name="Normal 20 2 3 2 2 3 3" xfId="45621"/>
    <cellStyle name="Normal 20 2 3 2 2 4" xfId="14322"/>
    <cellStyle name="Normal 20 2 3 2 2 4 2" xfId="33751"/>
    <cellStyle name="Normal 20 2 3 2 2 5" xfId="19598"/>
    <cellStyle name="Normal 20 2 3 2 2 5 2" xfId="38922"/>
    <cellStyle name="Normal 20 2 3 2 2 6" xfId="22567"/>
    <cellStyle name="Normal 20 2 3 2 2 7" xfId="21082"/>
    <cellStyle name="Normal 20 2 3 2 2 8" xfId="40406"/>
    <cellStyle name="Normal 20 2 3 2 3" xfId="3328"/>
    <cellStyle name="Normal 20 2 3 2 3 2" xfId="8820"/>
    <cellStyle name="Normal 20 2 3 2 3 2 2" xfId="28380"/>
    <cellStyle name="Normal 20 2 3 2 3 2 3" xfId="46197"/>
    <cellStyle name="Normal 20 2 3 2 3 3" xfId="14922"/>
    <cellStyle name="Normal 20 2 3 2 3 3 2" xfId="34335"/>
    <cellStyle name="Normal 20 2 3 2 3 4" xfId="23152"/>
    <cellStyle name="Normal 20 2 3 2 3 5" xfId="40982"/>
    <cellStyle name="Normal 20 2 3 2 4" xfId="5848"/>
    <cellStyle name="Normal 20 2 3 2 4 2" xfId="11209"/>
    <cellStyle name="Normal 20 2 3 2 4 2 2" xfId="30767"/>
    <cellStyle name="Normal 20 2 3 2 4 2 3" xfId="48553"/>
    <cellStyle name="Normal 20 2 3 2 4 3" xfId="17332"/>
    <cellStyle name="Normal 20 2 3 2 4 3 2" xfId="36691"/>
    <cellStyle name="Normal 20 2 3 2 4 4" xfId="25508"/>
    <cellStyle name="Normal 20 2 3 2 4 5" xfId="43338"/>
    <cellStyle name="Normal 20 2 3 2 5" xfId="6335"/>
    <cellStyle name="Normal 20 2 3 2 5 2" xfId="11696"/>
    <cellStyle name="Normal 20 2 3 2 5 2 2" xfId="31254"/>
    <cellStyle name="Normal 20 2 3 2 5 2 3" xfId="49039"/>
    <cellStyle name="Normal 20 2 3 2 5 3" xfId="17819"/>
    <cellStyle name="Normal 20 2 3 2 5 3 2" xfId="37177"/>
    <cellStyle name="Normal 20 2 3 2 5 4" xfId="25994"/>
    <cellStyle name="Normal 20 2 3 2 5 5" xfId="43824"/>
    <cellStyle name="Normal 20 2 3 2 6" xfId="6739"/>
    <cellStyle name="Normal 20 2 3 2 6 2" xfId="12100"/>
    <cellStyle name="Normal 20 2 3 2 6 2 2" xfId="31658"/>
    <cellStyle name="Normal 20 2 3 2 6 2 3" xfId="49443"/>
    <cellStyle name="Normal 20 2 3 2 6 3" xfId="18223"/>
    <cellStyle name="Normal 20 2 3 2 6 3 2" xfId="37581"/>
    <cellStyle name="Normal 20 2 3 2 6 4" xfId="26398"/>
    <cellStyle name="Normal 20 2 3 2 6 5" xfId="44228"/>
    <cellStyle name="Normal 20 2 3 2 7" xfId="7495"/>
    <cellStyle name="Normal 20 2 3 2 7 2" xfId="27055"/>
    <cellStyle name="Normal 20 2 3 2 7 3" xfId="44879"/>
    <cellStyle name="Normal 20 2 3 2 8" xfId="13576"/>
    <cellStyle name="Normal 20 2 3 2 8 2" xfId="33009"/>
    <cellStyle name="Normal 20 2 3 2 9" xfId="18856"/>
    <cellStyle name="Normal 20 2 3 2 9 2" xfId="38180"/>
    <cellStyle name="Normal 20 2 3 3" xfId="2154"/>
    <cellStyle name="Normal 20 2 3 3 2" xfId="4190"/>
    <cellStyle name="Normal 20 2 3 3 2 2" xfId="9577"/>
    <cellStyle name="Normal 20 2 3 3 2 2 2" xfId="29135"/>
    <cellStyle name="Normal 20 2 3 3 2 2 3" xfId="46951"/>
    <cellStyle name="Normal 20 2 3 3 2 3" xfId="15696"/>
    <cellStyle name="Normal 20 2 3 3 2 3 2" xfId="35089"/>
    <cellStyle name="Normal 20 2 3 3 2 4" xfId="23906"/>
    <cellStyle name="Normal 20 2 3 3 2 5" xfId="41736"/>
    <cellStyle name="Normal 20 2 3 3 3" xfId="7949"/>
    <cellStyle name="Normal 20 2 3 3 3 2" xfId="27509"/>
    <cellStyle name="Normal 20 2 3 3 3 3" xfId="45330"/>
    <cellStyle name="Normal 20 2 3 3 4" xfId="14030"/>
    <cellStyle name="Normal 20 2 3 3 4 2" xfId="33460"/>
    <cellStyle name="Normal 20 2 3 3 5" xfId="19307"/>
    <cellStyle name="Normal 20 2 3 3 5 2" xfId="38631"/>
    <cellStyle name="Normal 20 2 3 3 6" xfId="22275"/>
    <cellStyle name="Normal 20 2 3 3 7" xfId="20791"/>
    <cellStyle name="Normal 20 2 3 3 8" xfId="40115"/>
    <cellStyle name="Normal 20 2 3 4" xfId="2991"/>
    <cellStyle name="Normal 20 2 3 4 2" xfId="8617"/>
    <cellStyle name="Normal 20 2 3 4 2 2" xfId="28177"/>
    <cellStyle name="Normal 20 2 3 4 2 3" xfId="45994"/>
    <cellStyle name="Normal 20 2 3 4 3" xfId="14708"/>
    <cellStyle name="Normal 20 2 3 4 3 2" xfId="34128"/>
    <cellStyle name="Normal 20 2 3 4 4" xfId="22945"/>
    <cellStyle name="Normal 20 2 3 4 5" xfId="40779"/>
    <cellStyle name="Normal 20 2 3 5" xfId="5239"/>
    <cellStyle name="Normal 20 2 3 5 2" xfId="10605"/>
    <cellStyle name="Normal 20 2 3 5 2 2" xfId="30163"/>
    <cellStyle name="Normal 20 2 3 5 2 3" xfId="47962"/>
    <cellStyle name="Normal 20 2 3 5 3" xfId="16728"/>
    <cellStyle name="Normal 20 2 3 5 3 2" xfId="36100"/>
    <cellStyle name="Normal 20 2 3 5 4" xfId="24917"/>
    <cellStyle name="Normal 20 2 3 5 5" xfId="42747"/>
    <cellStyle name="Normal 20 2 3 6" xfId="6132"/>
    <cellStyle name="Normal 20 2 3 6 2" xfId="11493"/>
    <cellStyle name="Normal 20 2 3 6 2 2" xfId="31051"/>
    <cellStyle name="Normal 20 2 3 6 2 3" xfId="48836"/>
    <cellStyle name="Normal 20 2 3 6 3" xfId="17616"/>
    <cellStyle name="Normal 20 2 3 6 3 2" xfId="36974"/>
    <cellStyle name="Normal 20 2 3 6 4" xfId="25791"/>
    <cellStyle name="Normal 20 2 3 6 5" xfId="43621"/>
    <cellStyle name="Normal 20 2 3 7" xfId="6536"/>
    <cellStyle name="Normal 20 2 3 7 2" xfId="11897"/>
    <cellStyle name="Normal 20 2 3 7 2 2" xfId="31455"/>
    <cellStyle name="Normal 20 2 3 7 2 3" xfId="49240"/>
    <cellStyle name="Normal 20 2 3 7 3" xfId="18020"/>
    <cellStyle name="Normal 20 2 3 7 3 2" xfId="37378"/>
    <cellStyle name="Normal 20 2 3 7 4" xfId="26195"/>
    <cellStyle name="Normal 20 2 3 7 5" xfId="44025"/>
    <cellStyle name="Normal 20 2 3 8" xfId="7203"/>
    <cellStyle name="Normal 20 2 3 8 2" xfId="26763"/>
    <cellStyle name="Normal 20 2 3 8 3" xfId="44588"/>
    <cellStyle name="Normal 20 2 3 9" xfId="12423"/>
    <cellStyle name="Normal 20 2 3 9 2" xfId="31980"/>
    <cellStyle name="Normal 20 2 3 9 3" xfId="49764"/>
    <cellStyle name="Normal 20 2 4" xfId="1555"/>
    <cellStyle name="Normal 20 2 4 10" xfId="21679"/>
    <cellStyle name="Normal 20 2 4 11" xfId="20195"/>
    <cellStyle name="Normal 20 2 4 12" xfId="39519"/>
    <cellStyle name="Normal 20 2 4 2" xfId="2301"/>
    <cellStyle name="Normal 20 2 4 2 2" xfId="4336"/>
    <cellStyle name="Normal 20 2 4 2 2 2" xfId="9723"/>
    <cellStyle name="Normal 20 2 4 2 2 2 2" xfId="29281"/>
    <cellStyle name="Normal 20 2 4 2 2 2 3" xfId="47096"/>
    <cellStyle name="Normal 20 2 4 2 2 3" xfId="15842"/>
    <cellStyle name="Normal 20 2 4 2 2 3 2" xfId="35234"/>
    <cellStyle name="Normal 20 2 4 2 2 4" xfId="24051"/>
    <cellStyle name="Normal 20 2 4 2 2 5" xfId="41881"/>
    <cellStyle name="Normal 20 2 4 2 3" xfId="5636"/>
    <cellStyle name="Normal 20 2 4 2 3 2" xfId="10997"/>
    <cellStyle name="Normal 20 2 4 2 3 2 2" xfId="30555"/>
    <cellStyle name="Normal 20 2 4 2 3 2 3" xfId="48341"/>
    <cellStyle name="Normal 20 2 4 2 3 3" xfId="17120"/>
    <cellStyle name="Normal 20 2 4 2 3 3 2" xfId="36479"/>
    <cellStyle name="Normal 20 2 4 2 3 4" xfId="25296"/>
    <cellStyle name="Normal 20 2 4 2 3 5" xfId="43126"/>
    <cellStyle name="Normal 20 2 4 2 4" xfId="8096"/>
    <cellStyle name="Normal 20 2 4 2 4 2" xfId="27656"/>
    <cellStyle name="Normal 20 2 4 2 4 3" xfId="45476"/>
    <cellStyle name="Normal 20 2 4 2 5" xfId="14177"/>
    <cellStyle name="Normal 20 2 4 2 5 2" xfId="33606"/>
    <cellStyle name="Normal 20 2 4 2 6" xfId="19453"/>
    <cellStyle name="Normal 20 2 4 2 6 2" xfId="38777"/>
    <cellStyle name="Normal 20 2 4 2 7" xfId="22422"/>
    <cellStyle name="Normal 20 2 4 2 8" xfId="20937"/>
    <cellStyle name="Normal 20 2 4 2 9" xfId="40261"/>
    <cellStyle name="Normal 20 2 4 3" xfId="3301"/>
    <cellStyle name="Normal 20 2 4 3 2" xfId="8793"/>
    <cellStyle name="Normal 20 2 4 3 2 2" xfId="28353"/>
    <cellStyle name="Normal 20 2 4 3 2 3" xfId="46170"/>
    <cellStyle name="Normal 20 2 4 3 3" xfId="14895"/>
    <cellStyle name="Normal 20 2 4 3 3 2" xfId="34308"/>
    <cellStyle name="Normal 20 2 4 3 4" xfId="23125"/>
    <cellStyle name="Normal 20 2 4 3 5" xfId="40955"/>
    <cellStyle name="Normal 20 2 4 4" xfId="5012"/>
    <cellStyle name="Normal 20 2 4 4 2" xfId="10379"/>
    <cellStyle name="Normal 20 2 4 4 2 2" xfId="29937"/>
    <cellStyle name="Normal 20 2 4 4 2 3" xfId="47750"/>
    <cellStyle name="Normal 20 2 4 4 3" xfId="16502"/>
    <cellStyle name="Normal 20 2 4 4 3 2" xfId="35888"/>
    <cellStyle name="Normal 20 2 4 4 4" xfId="24705"/>
    <cellStyle name="Normal 20 2 4 4 5" xfId="42535"/>
    <cellStyle name="Normal 20 2 4 5" xfId="6308"/>
    <cellStyle name="Normal 20 2 4 5 2" xfId="11669"/>
    <cellStyle name="Normal 20 2 4 5 2 2" xfId="31227"/>
    <cellStyle name="Normal 20 2 4 5 2 3" xfId="49012"/>
    <cellStyle name="Normal 20 2 4 5 3" xfId="17792"/>
    <cellStyle name="Normal 20 2 4 5 3 2" xfId="37150"/>
    <cellStyle name="Normal 20 2 4 5 4" xfId="25967"/>
    <cellStyle name="Normal 20 2 4 5 5" xfId="43797"/>
    <cellStyle name="Normal 20 2 4 6" xfId="6712"/>
    <cellStyle name="Normal 20 2 4 6 2" xfId="12073"/>
    <cellStyle name="Normal 20 2 4 6 2 2" xfId="31631"/>
    <cellStyle name="Normal 20 2 4 6 2 3" xfId="49416"/>
    <cellStyle name="Normal 20 2 4 6 3" xfId="18196"/>
    <cellStyle name="Normal 20 2 4 6 3 2" xfId="37554"/>
    <cellStyle name="Normal 20 2 4 6 4" xfId="26371"/>
    <cellStyle name="Normal 20 2 4 6 5" xfId="44201"/>
    <cellStyle name="Normal 20 2 4 7" xfId="7350"/>
    <cellStyle name="Normal 20 2 4 7 2" xfId="26910"/>
    <cellStyle name="Normal 20 2 4 7 3" xfId="44734"/>
    <cellStyle name="Normal 20 2 4 8" xfId="13431"/>
    <cellStyle name="Normal 20 2 4 8 2" xfId="32864"/>
    <cellStyle name="Normal 20 2 4 9" xfId="18711"/>
    <cellStyle name="Normal 20 2 4 9 2" xfId="38035"/>
    <cellStyle name="Normal 20 2 5" xfId="1862"/>
    <cellStyle name="Normal 20 2 5 10" xfId="39825"/>
    <cellStyle name="Normal 20 2 5 2" xfId="2608"/>
    <cellStyle name="Normal 20 2 5 2 2" xfId="4630"/>
    <cellStyle name="Normal 20 2 5 2 2 2" xfId="10017"/>
    <cellStyle name="Normal 20 2 5 2 2 2 2" xfId="29575"/>
    <cellStyle name="Normal 20 2 5 2 2 2 3" xfId="47389"/>
    <cellStyle name="Normal 20 2 5 2 2 3" xfId="16136"/>
    <cellStyle name="Normal 20 2 5 2 2 3 2" xfId="35527"/>
    <cellStyle name="Normal 20 2 5 2 2 4" xfId="24344"/>
    <cellStyle name="Normal 20 2 5 2 2 5" xfId="42174"/>
    <cellStyle name="Normal 20 2 5 2 3" xfId="8403"/>
    <cellStyle name="Normal 20 2 5 2 3 2" xfId="27963"/>
    <cellStyle name="Normal 20 2 5 2 3 3" xfId="45782"/>
    <cellStyle name="Normal 20 2 5 2 4" xfId="14484"/>
    <cellStyle name="Normal 20 2 5 2 4 2" xfId="33912"/>
    <cellStyle name="Normal 20 2 5 2 5" xfId="19759"/>
    <cellStyle name="Normal 20 2 5 2 5 2" xfId="39083"/>
    <cellStyle name="Normal 20 2 5 2 6" xfId="22729"/>
    <cellStyle name="Normal 20 2 5 2 7" xfId="21243"/>
    <cellStyle name="Normal 20 2 5 2 8" xfId="40567"/>
    <cellStyle name="Normal 20 2 5 3" xfId="3900"/>
    <cellStyle name="Normal 20 2 5 3 2" xfId="9287"/>
    <cellStyle name="Normal 20 2 5 3 2 2" xfId="28845"/>
    <cellStyle name="Normal 20 2 5 3 2 3" xfId="46661"/>
    <cellStyle name="Normal 20 2 5 3 3" xfId="15406"/>
    <cellStyle name="Normal 20 2 5 3 3 2" xfId="34799"/>
    <cellStyle name="Normal 20 2 5 3 4" xfId="23616"/>
    <cellStyle name="Normal 20 2 5 3 5" xfId="41446"/>
    <cellStyle name="Normal 20 2 5 4" xfId="5446"/>
    <cellStyle name="Normal 20 2 5 4 2" xfId="10807"/>
    <cellStyle name="Normal 20 2 5 4 2 2" xfId="30365"/>
    <cellStyle name="Normal 20 2 5 4 2 3" xfId="48151"/>
    <cellStyle name="Normal 20 2 5 4 3" xfId="16930"/>
    <cellStyle name="Normal 20 2 5 4 3 2" xfId="36289"/>
    <cellStyle name="Normal 20 2 5 4 4" xfId="25106"/>
    <cellStyle name="Normal 20 2 5 4 5" xfId="42936"/>
    <cellStyle name="Normal 20 2 5 5" xfId="7657"/>
    <cellStyle name="Normal 20 2 5 5 2" xfId="27217"/>
    <cellStyle name="Normal 20 2 5 5 3" xfId="45040"/>
    <cellStyle name="Normal 20 2 5 6" xfId="13738"/>
    <cellStyle name="Normal 20 2 5 6 2" xfId="33170"/>
    <cellStyle name="Normal 20 2 5 7" xfId="19017"/>
    <cellStyle name="Normal 20 2 5 7 2" xfId="38341"/>
    <cellStyle name="Normal 20 2 5 8" xfId="21985"/>
    <cellStyle name="Normal 20 2 5 9" xfId="20501"/>
    <cellStyle name="Normal 20 2 6" xfId="2009"/>
    <cellStyle name="Normal 20 2 6 2" xfId="4045"/>
    <cellStyle name="Normal 20 2 6 2 2" xfId="9432"/>
    <cellStyle name="Normal 20 2 6 2 2 2" xfId="28990"/>
    <cellStyle name="Normal 20 2 6 2 2 3" xfId="46806"/>
    <cellStyle name="Normal 20 2 6 2 3" xfId="15551"/>
    <cellStyle name="Normal 20 2 6 2 3 2" xfId="34944"/>
    <cellStyle name="Normal 20 2 6 2 4" xfId="23761"/>
    <cellStyle name="Normal 20 2 6 2 5" xfId="41591"/>
    <cellStyle name="Normal 20 2 6 3" xfId="7804"/>
    <cellStyle name="Normal 20 2 6 3 2" xfId="27364"/>
    <cellStyle name="Normal 20 2 6 3 3" xfId="45185"/>
    <cellStyle name="Normal 20 2 6 4" xfId="13885"/>
    <cellStyle name="Normal 20 2 6 4 2" xfId="33315"/>
    <cellStyle name="Normal 20 2 6 5" xfId="19162"/>
    <cellStyle name="Normal 20 2 6 5 2" xfId="38486"/>
    <cellStyle name="Normal 20 2 6 6" xfId="22130"/>
    <cellStyle name="Normal 20 2 6 7" xfId="20646"/>
    <cellStyle name="Normal 20 2 6 8" xfId="39970"/>
    <cellStyle name="Normal 20 2 7" xfId="2895"/>
    <cellStyle name="Normal 20 2 7 2" xfId="8590"/>
    <cellStyle name="Normal 20 2 7 2 2" xfId="28150"/>
    <cellStyle name="Normal 20 2 7 2 3" xfId="45967"/>
    <cellStyle name="Normal 20 2 7 3" xfId="14681"/>
    <cellStyle name="Normal 20 2 7 3 2" xfId="34101"/>
    <cellStyle name="Normal 20 2 7 4" xfId="22918"/>
    <cellStyle name="Normal 20 2 7 5" xfId="40752"/>
    <cellStyle name="Normal 20 2 8" xfId="4803"/>
    <cellStyle name="Normal 20 2 8 2" xfId="10187"/>
    <cellStyle name="Normal 20 2 8 2 2" xfId="29745"/>
    <cellStyle name="Normal 20 2 8 2 3" xfId="47559"/>
    <cellStyle name="Normal 20 2 8 3" xfId="16309"/>
    <cellStyle name="Normal 20 2 8 3 2" xfId="35697"/>
    <cellStyle name="Normal 20 2 8 4" xfId="24514"/>
    <cellStyle name="Normal 20 2 8 5" xfId="42344"/>
    <cellStyle name="Normal 20 2 9" xfId="6105"/>
    <cellStyle name="Normal 20 2 9 2" xfId="11466"/>
    <cellStyle name="Normal 20 2 9 2 2" xfId="31024"/>
    <cellStyle name="Normal 20 2 9 2 3" xfId="48809"/>
    <cellStyle name="Normal 20 2 9 3" xfId="17589"/>
    <cellStyle name="Normal 20 2 9 3 2" xfId="36947"/>
    <cellStyle name="Normal 20 2 9 4" xfId="25764"/>
    <cellStyle name="Normal 20 2 9 5" xfId="43594"/>
    <cellStyle name="Normal 20 3" xfId="1210"/>
    <cellStyle name="Normal 20 3 10" xfId="7115"/>
    <cellStyle name="Normal 20 3 10 2" xfId="26675"/>
    <cellStyle name="Normal 20 3 10 3" xfId="44500"/>
    <cellStyle name="Normal 20 3 11" xfId="12323"/>
    <cellStyle name="Normal 20 3 11 2" xfId="31881"/>
    <cellStyle name="Normal 20 3 11 3" xfId="49665"/>
    <cellStyle name="Normal 20 3 12" xfId="12678"/>
    <cellStyle name="Normal 20 3 12 2" xfId="32234"/>
    <cellStyle name="Normal 20 3 12 3" xfId="49975"/>
    <cellStyle name="Normal 20 3 13" xfId="13131"/>
    <cellStyle name="Normal 20 3 13 2" xfId="32630"/>
    <cellStyle name="Normal 20 3 14" xfId="18443"/>
    <cellStyle name="Normal 20 3 14 2" xfId="37801"/>
    <cellStyle name="Normal 20 3 15" xfId="21445"/>
    <cellStyle name="Normal 20 3 16" xfId="19961"/>
    <cellStyle name="Normal 20 3 17" xfId="39285"/>
    <cellStyle name="Normal 20 3 2" xfId="1465"/>
    <cellStyle name="Normal 20 3 2 10" xfId="12836"/>
    <cellStyle name="Normal 20 3 2 10 2" xfId="32392"/>
    <cellStyle name="Normal 20 3 2 10 3" xfId="50131"/>
    <cellStyle name="Normal 20 3 2 11" xfId="13342"/>
    <cellStyle name="Normal 20 3 2 11 2" xfId="32775"/>
    <cellStyle name="Normal 20 3 2 12" xfId="18622"/>
    <cellStyle name="Normal 20 3 2 12 2" xfId="37946"/>
    <cellStyle name="Normal 20 3 2 13" xfId="21590"/>
    <cellStyle name="Normal 20 3 2 14" xfId="20106"/>
    <cellStyle name="Normal 20 3 2 15" xfId="39430"/>
    <cellStyle name="Normal 20 3 2 2" xfId="1758"/>
    <cellStyle name="Normal 20 3 2 2 10" xfId="39721"/>
    <cellStyle name="Normal 20 3 2 2 2" xfId="2504"/>
    <cellStyle name="Normal 20 3 2 2 2 2" xfId="4527"/>
    <cellStyle name="Normal 20 3 2 2 2 2 2" xfId="9914"/>
    <cellStyle name="Normal 20 3 2 2 2 2 2 2" xfId="29472"/>
    <cellStyle name="Normal 20 3 2 2 2 2 2 3" xfId="47286"/>
    <cellStyle name="Normal 20 3 2 2 2 2 3" xfId="16033"/>
    <cellStyle name="Normal 20 3 2 2 2 2 3 2" xfId="35424"/>
    <cellStyle name="Normal 20 3 2 2 2 2 4" xfId="24241"/>
    <cellStyle name="Normal 20 3 2 2 2 2 5" xfId="42071"/>
    <cellStyle name="Normal 20 3 2 2 2 3" xfId="8299"/>
    <cellStyle name="Normal 20 3 2 2 2 3 2" xfId="27859"/>
    <cellStyle name="Normal 20 3 2 2 2 3 3" xfId="45678"/>
    <cellStyle name="Normal 20 3 2 2 2 4" xfId="14380"/>
    <cellStyle name="Normal 20 3 2 2 2 4 2" xfId="33808"/>
    <cellStyle name="Normal 20 3 2 2 2 5" xfId="19655"/>
    <cellStyle name="Normal 20 3 2 2 2 5 2" xfId="38979"/>
    <cellStyle name="Normal 20 3 2 2 2 6" xfId="22625"/>
    <cellStyle name="Normal 20 3 2 2 2 7" xfId="21139"/>
    <cellStyle name="Normal 20 3 2 2 2 8" xfId="40463"/>
    <cellStyle name="Normal 20 3 2 2 3" xfId="3797"/>
    <cellStyle name="Normal 20 3 2 2 3 2" xfId="9184"/>
    <cellStyle name="Normal 20 3 2 2 3 2 2" xfId="28742"/>
    <cellStyle name="Normal 20 3 2 2 3 2 3" xfId="46558"/>
    <cellStyle name="Normal 20 3 2 2 3 3" xfId="15303"/>
    <cellStyle name="Normal 20 3 2 2 3 3 2" xfId="34696"/>
    <cellStyle name="Normal 20 3 2 2 3 4" xfId="23513"/>
    <cellStyle name="Normal 20 3 2 2 3 5" xfId="41343"/>
    <cellStyle name="Normal 20 3 2 2 4" xfId="5905"/>
    <cellStyle name="Normal 20 3 2 2 4 2" xfId="11266"/>
    <cellStyle name="Normal 20 3 2 2 4 2 2" xfId="30824"/>
    <cellStyle name="Normal 20 3 2 2 4 2 3" xfId="48610"/>
    <cellStyle name="Normal 20 3 2 2 4 3" xfId="17389"/>
    <cellStyle name="Normal 20 3 2 2 4 3 2" xfId="36748"/>
    <cellStyle name="Normal 20 3 2 2 4 4" xfId="25565"/>
    <cellStyle name="Normal 20 3 2 2 4 5" xfId="43395"/>
    <cellStyle name="Normal 20 3 2 2 5" xfId="7553"/>
    <cellStyle name="Normal 20 3 2 2 5 2" xfId="27113"/>
    <cellStyle name="Normal 20 3 2 2 5 3" xfId="44936"/>
    <cellStyle name="Normal 20 3 2 2 6" xfId="13634"/>
    <cellStyle name="Normal 20 3 2 2 6 2" xfId="33066"/>
    <cellStyle name="Normal 20 3 2 2 7" xfId="18913"/>
    <cellStyle name="Normal 20 3 2 2 7 2" xfId="38237"/>
    <cellStyle name="Normal 20 3 2 2 8" xfId="21881"/>
    <cellStyle name="Normal 20 3 2 2 9" xfId="20397"/>
    <cellStyle name="Normal 20 3 2 3" xfId="2212"/>
    <cellStyle name="Normal 20 3 2 3 2" xfId="4248"/>
    <cellStyle name="Normal 20 3 2 3 2 2" xfId="9635"/>
    <cellStyle name="Normal 20 3 2 3 2 2 2" xfId="29193"/>
    <cellStyle name="Normal 20 3 2 3 2 2 3" xfId="47008"/>
    <cellStyle name="Normal 20 3 2 3 2 3" xfId="15754"/>
    <cellStyle name="Normal 20 3 2 3 2 3 2" xfId="35146"/>
    <cellStyle name="Normal 20 3 2 3 2 4" xfId="23963"/>
    <cellStyle name="Normal 20 3 2 3 2 5" xfId="41793"/>
    <cellStyle name="Normal 20 3 2 3 3" xfId="8007"/>
    <cellStyle name="Normal 20 3 2 3 3 2" xfId="27567"/>
    <cellStyle name="Normal 20 3 2 3 3 3" xfId="45387"/>
    <cellStyle name="Normal 20 3 2 3 4" xfId="14088"/>
    <cellStyle name="Normal 20 3 2 3 4 2" xfId="33517"/>
    <cellStyle name="Normal 20 3 2 3 5" xfId="19364"/>
    <cellStyle name="Normal 20 3 2 3 5 2" xfId="38688"/>
    <cellStyle name="Normal 20 3 2 3 6" xfId="22333"/>
    <cellStyle name="Normal 20 3 2 3 7" xfId="20848"/>
    <cellStyle name="Normal 20 3 2 3 8" xfId="40172"/>
    <cellStyle name="Normal 20 3 2 4" xfId="3385"/>
    <cellStyle name="Normal 20 3 2 4 2" xfId="8877"/>
    <cellStyle name="Normal 20 3 2 4 2 2" xfId="28437"/>
    <cellStyle name="Normal 20 3 2 4 2 3" xfId="46254"/>
    <cellStyle name="Normal 20 3 2 4 3" xfId="14979"/>
    <cellStyle name="Normal 20 3 2 4 3 2" xfId="34392"/>
    <cellStyle name="Normal 20 3 2 4 4" xfId="23209"/>
    <cellStyle name="Normal 20 3 2 4 5" xfId="41039"/>
    <cellStyle name="Normal 20 3 2 5" xfId="5296"/>
    <cellStyle name="Normal 20 3 2 5 2" xfId="10662"/>
    <cellStyle name="Normal 20 3 2 5 2 2" xfId="30220"/>
    <cellStyle name="Normal 20 3 2 5 2 3" xfId="48019"/>
    <cellStyle name="Normal 20 3 2 5 3" xfId="16785"/>
    <cellStyle name="Normal 20 3 2 5 3 2" xfId="36157"/>
    <cellStyle name="Normal 20 3 2 5 4" xfId="24974"/>
    <cellStyle name="Normal 20 3 2 5 5" xfId="42804"/>
    <cellStyle name="Normal 20 3 2 6" xfId="6392"/>
    <cellStyle name="Normal 20 3 2 6 2" xfId="11753"/>
    <cellStyle name="Normal 20 3 2 6 2 2" xfId="31311"/>
    <cellStyle name="Normal 20 3 2 6 2 3" xfId="49096"/>
    <cellStyle name="Normal 20 3 2 6 3" xfId="17876"/>
    <cellStyle name="Normal 20 3 2 6 3 2" xfId="37234"/>
    <cellStyle name="Normal 20 3 2 6 4" xfId="26051"/>
    <cellStyle name="Normal 20 3 2 6 5" xfId="43881"/>
    <cellStyle name="Normal 20 3 2 7" xfId="6796"/>
    <cellStyle name="Normal 20 3 2 7 2" xfId="12157"/>
    <cellStyle name="Normal 20 3 2 7 2 2" xfId="31715"/>
    <cellStyle name="Normal 20 3 2 7 2 3" xfId="49500"/>
    <cellStyle name="Normal 20 3 2 7 3" xfId="18280"/>
    <cellStyle name="Normal 20 3 2 7 3 2" xfId="37638"/>
    <cellStyle name="Normal 20 3 2 7 4" xfId="26455"/>
    <cellStyle name="Normal 20 3 2 7 5" xfId="44285"/>
    <cellStyle name="Normal 20 3 2 8" xfId="7261"/>
    <cellStyle name="Normal 20 3 2 8 2" xfId="26821"/>
    <cellStyle name="Normal 20 3 2 8 3" xfId="44645"/>
    <cellStyle name="Normal 20 3 2 9" xfId="12480"/>
    <cellStyle name="Normal 20 3 2 9 2" xfId="32037"/>
    <cellStyle name="Normal 20 3 2 9 3" xfId="49821"/>
    <cellStyle name="Normal 20 3 3" xfId="1612"/>
    <cellStyle name="Normal 20 3 3 10" xfId="39576"/>
    <cellStyle name="Normal 20 3 3 2" xfId="2358"/>
    <cellStyle name="Normal 20 3 3 2 2" xfId="4381"/>
    <cellStyle name="Normal 20 3 3 2 2 2" xfId="9768"/>
    <cellStyle name="Normal 20 3 3 2 2 2 2" xfId="29326"/>
    <cellStyle name="Normal 20 3 3 2 2 2 3" xfId="47141"/>
    <cellStyle name="Normal 20 3 3 2 2 3" xfId="15887"/>
    <cellStyle name="Normal 20 3 3 2 2 3 2" xfId="35279"/>
    <cellStyle name="Normal 20 3 3 2 2 4" xfId="24096"/>
    <cellStyle name="Normal 20 3 3 2 2 5" xfId="41926"/>
    <cellStyle name="Normal 20 3 3 2 3" xfId="5693"/>
    <cellStyle name="Normal 20 3 3 2 3 2" xfId="11054"/>
    <cellStyle name="Normal 20 3 3 2 3 2 2" xfId="30612"/>
    <cellStyle name="Normal 20 3 3 2 3 2 3" xfId="48398"/>
    <cellStyle name="Normal 20 3 3 2 3 3" xfId="17177"/>
    <cellStyle name="Normal 20 3 3 2 3 3 2" xfId="36536"/>
    <cellStyle name="Normal 20 3 3 2 3 4" xfId="25353"/>
    <cellStyle name="Normal 20 3 3 2 3 5" xfId="43183"/>
    <cellStyle name="Normal 20 3 3 2 4" xfId="8153"/>
    <cellStyle name="Normal 20 3 3 2 4 2" xfId="27713"/>
    <cellStyle name="Normal 20 3 3 2 4 3" xfId="45533"/>
    <cellStyle name="Normal 20 3 3 2 5" xfId="14234"/>
    <cellStyle name="Normal 20 3 3 2 5 2" xfId="33663"/>
    <cellStyle name="Normal 20 3 3 2 6" xfId="19510"/>
    <cellStyle name="Normal 20 3 3 2 6 2" xfId="38834"/>
    <cellStyle name="Normal 20 3 3 2 7" xfId="22479"/>
    <cellStyle name="Normal 20 3 3 2 8" xfId="20994"/>
    <cellStyle name="Normal 20 3 3 2 9" xfId="40318"/>
    <cellStyle name="Normal 20 3 3 3" xfId="3654"/>
    <cellStyle name="Normal 20 3 3 3 2" xfId="9041"/>
    <cellStyle name="Normal 20 3 3 3 2 2" xfId="28599"/>
    <cellStyle name="Normal 20 3 3 3 2 3" xfId="46415"/>
    <cellStyle name="Normal 20 3 3 3 3" xfId="15160"/>
    <cellStyle name="Normal 20 3 3 3 3 2" xfId="34553"/>
    <cellStyle name="Normal 20 3 3 3 4" xfId="23370"/>
    <cellStyle name="Normal 20 3 3 3 5" xfId="41200"/>
    <cellStyle name="Normal 20 3 3 4" xfId="5069"/>
    <cellStyle name="Normal 20 3 3 4 2" xfId="10436"/>
    <cellStyle name="Normal 20 3 3 4 2 2" xfId="29994"/>
    <cellStyle name="Normal 20 3 3 4 2 3" xfId="47807"/>
    <cellStyle name="Normal 20 3 3 4 3" xfId="16559"/>
    <cellStyle name="Normal 20 3 3 4 3 2" xfId="35945"/>
    <cellStyle name="Normal 20 3 3 4 4" xfId="24762"/>
    <cellStyle name="Normal 20 3 3 4 5" xfId="42592"/>
    <cellStyle name="Normal 20 3 3 5" xfId="7407"/>
    <cellStyle name="Normal 20 3 3 5 2" xfId="26967"/>
    <cellStyle name="Normal 20 3 3 5 3" xfId="44791"/>
    <cellStyle name="Normal 20 3 3 6" xfId="13488"/>
    <cellStyle name="Normal 20 3 3 6 2" xfId="32921"/>
    <cellStyle name="Normal 20 3 3 7" xfId="18768"/>
    <cellStyle name="Normal 20 3 3 7 2" xfId="38092"/>
    <cellStyle name="Normal 20 3 3 8" xfId="21736"/>
    <cellStyle name="Normal 20 3 3 9" xfId="20252"/>
    <cellStyle name="Normal 20 3 4" xfId="1920"/>
    <cellStyle name="Normal 20 3 4 10" xfId="39882"/>
    <cellStyle name="Normal 20 3 4 2" xfId="2665"/>
    <cellStyle name="Normal 20 3 4 2 2" xfId="4687"/>
    <cellStyle name="Normal 20 3 4 2 2 2" xfId="10074"/>
    <cellStyle name="Normal 20 3 4 2 2 2 2" xfId="29632"/>
    <cellStyle name="Normal 20 3 4 2 2 2 3" xfId="47446"/>
    <cellStyle name="Normal 20 3 4 2 2 3" xfId="16193"/>
    <cellStyle name="Normal 20 3 4 2 2 3 2" xfId="35584"/>
    <cellStyle name="Normal 20 3 4 2 2 4" xfId="24401"/>
    <cellStyle name="Normal 20 3 4 2 2 5" xfId="42231"/>
    <cellStyle name="Normal 20 3 4 2 3" xfId="8460"/>
    <cellStyle name="Normal 20 3 4 2 3 2" xfId="28020"/>
    <cellStyle name="Normal 20 3 4 2 3 3" xfId="45839"/>
    <cellStyle name="Normal 20 3 4 2 4" xfId="14541"/>
    <cellStyle name="Normal 20 3 4 2 4 2" xfId="33969"/>
    <cellStyle name="Normal 20 3 4 2 5" xfId="19816"/>
    <cellStyle name="Normal 20 3 4 2 5 2" xfId="39140"/>
    <cellStyle name="Normal 20 3 4 2 6" xfId="22786"/>
    <cellStyle name="Normal 20 3 4 2 7" xfId="21300"/>
    <cellStyle name="Normal 20 3 4 2 8" xfId="40624"/>
    <cellStyle name="Normal 20 3 4 3" xfId="3957"/>
    <cellStyle name="Normal 20 3 4 3 2" xfId="9344"/>
    <cellStyle name="Normal 20 3 4 3 2 2" xfId="28902"/>
    <cellStyle name="Normal 20 3 4 3 2 3" xfId="46718"/>
    <cellStyle name="Normal 20 3 4 3 3" xfId="15463"/>
    <cellStyle name="Normal 20 3 4 3 3 2" xfId="34856"/>
    <cellStyle name="Normal 20 3 4 3 4" xfId="23673"/>
    <cellStyle name="Normal 20 3 4 3 5" xfId="41503"/>
    <cellStyle name="Normal 20 3 4 4" xfId="5503"/>
    <cellStyle name="Normal 20 3 4 4 2" xfId="10864"/>
    <cellStyle name="Normal 20 3 4 4 2 2" xfId="30422"/>
    <cellStyle name="Normal 20 3 4 4 2 3" xfId="48208"/>
    <cellStyle name="Normal 20 3 4 4 3" xfId="16987"/>
    <cellStyle name="Normal 20 3 4 4 3 2" xfId="36346"/>
    <cellStyle name="Normal 20 3 4 4 4" xfId="25163"/>
    <cellStyle name="Normal 20 3 4 4 5" xfId="42993"/>
    <cellStyle name="Normal 20 3 4 5" xfId="7715"/>
    <cellStyle name="Normal 20 3 4 5 2" xfId="27275"/>
    <cellStyle name="Normal 20 3 4 5 3" xfId="45097"/>
    <cellStyle name="Normal 20 3 4 6" xfId="13796"/>
    <cellStyle name="Normal 20 3 4 6 2" xfId="33227"/>
    <cellStyle name="Normal 20 3 4 7" xfId="19074"/>
    <cellStyle name="Normal 20 3 4 7 2" xfId="38398"/>
    <cellStyle name="Normal 20 3 4 8" xfId="22042"/>
    <cellStyle name="Normal 20 3 4 9" xfId="20558"/>
    <cellStyle name="Normal 20 3 5" xfId="2066"/>
    <cellStyle name="Normal 20 3 5 2" xfId="4102"/>
    <cellStyle name="Normal 20 3 5 2 2" xfId="9489"/>
    <cellStyle name="Normal 20 3 5 2 2 2" xfId="29047"/>
    <cellStyle name="Normal 20 3 5 2 2 3" xfId="46863"/>
    <cellStyle name="Normal 20 3 5 2 3" xfId="15608"/>
    <cellStyle name="Normal 20 3 5 2 3 2" xfId="35001"/>
    <cellStyle name="Normal 20 3 5 2 4" xfId="23818"/>
    <cellStyle name="Normal 20 3 5 2 5" xfId="41648"/>
    <cellStyle name="Normal 20 3 5 3" xfId="7861"/>
    <cellStyle name="Normal 20 3 5 3 2" xfId="27421"/>
    <cellStyle name="Normal 20 3 5 3 3" xfId="45242"/>
    <cellStyle name="Normal 20 3 5 4" xfId="13942"/>
    <cellStyle name="Normal 20 3 5 4 2" xfId="33372"/>
    <cellStyle name="Normal 20 3 5 5" xfId="19219"/>
    <cellStyle name="Normal 20 3 5 5 2" xfId="38543"/>
    <cellStyle name="Normal 20 3 5 6" xfId="22187"/>
    <cellStyle name="Normal 20 3 5 7" xfId="20703"/>
    <cellStyle name="Normal 20 3 5 8" xfId="40027"/>
    <cellStyle name="Normal 20 3 6" xfId="3094"/>
    <cellStyle name="Normal 20 3 6 2" xfId="8674"/>
    <cellStyle name="Normal 20 3 6 2 2" xfId="28234"/>
    <cellStyle name="Normal 20 3 6 2 3" xfId="46051"/>
    <cellStyle name="Normal 20 3 6 3" xfId="14765"/>
    <cellStyle name="Normal 20 3 6 3 2" xfId="34185"/>
    <cellStyle name="Normal 20 3 6 4" xfId="23002"/>
    <cellStyle name="Normal 20 3 6 5" xfId="40836"/>
    <cellStyle name="Normal 20 3 7" xfId="4862"/>
    <cellStyle name="Normal 20 3 7 2" xfId="10246"/>
    <cellStyle name="Normal 20 3 7 2 2" xfId="29804"/>
    <cellStyle name="Normal 20 3 7 2 3" xfId="47617"/>
    <cellStyle name="Normal 20 3 7 3" xfId="16368"/>
    <cellStyle name="Normal 20 3 7 3 2" xfId="35755"/>
    <cellStyle name="Normal 20 3 7 4" xfId="24572"/>
    <cellStyle name="Normal 20 3 7 5" xfId="42402"/>
    <cellStyle name="Normal 20 3 8" xfId="6189"/>
    <cellStyle name="Normal 20 3 8 2" xfId="11550"/>
    <cellStyle name="Normal 20 3 8 2 2" xfId="31108"/>
    <cellStyle name="Normal 20 3 8 2 3" xfId="48893"/>
    <cellStyle name="Normal 20 3 8 3" xfId="17673"/>
    <cellStyle name="Normal 20 3 8 3 2" xfId="37031"/>
    <cellStyle name="Normal 20 3 8 4" xfId="25848"/>
    <cellStyle name="Normal 20 3 8 5" xfId="43678"/>
    <cellStyle name="Normal 20 3 9" xfId="6593"/>
    <cellStyle name="Normal 20 3 9 2" xfId="11954"/>
    <cellStyle name="Normal 20 3 9 2 2" xfId="31512"/>
    <cellStyle name="Normal 20 3 9 2 3" xfId="49297"/>
    <cellStyle name="Normal 20 3 9 3" xfId="18077"/>
    <cellStyle name="Normal 20 3 9 3 2" xfId="37435"/>
    <cellStyle name="Normal 20 3 9 4" xfId="26252"/>
    <cellStyle name="Normal 20 3 9 5" xfId="44082"/>
    <cellStyle name="Normal 20 4" xfId="1396"/>
    <cellStyle name="Normal 20 4 10" xfId="12778"/>
    <cellStyle name="Normal 20 4 10 2" xfId="32334"/>
    <cellStyle name="Normal 20 4 10 3" xfId="50073"/>
    <cellStyle name="Normal 20 4 11" xfId="13277"/>
    <cellStyle name="Normal 20 4 11 2" xfId="32717"/>
    <cellStyle name="Normal 20 4 12" xfId="18560"/>
    <cellStyle name="Normal 20 4 12 2" xfId="37888"/>
    <cellStyle name="Normal 20 4 13" xfId="21532"/>
    <cellStyle name="Normal 20 4 14" xfId="20048"/>
    <cellStyle name="Normal 20 4 15" xfId="39372"/>
    <cellStyle name="Normal 20 4 2" xfId="1699"/>
    <cellStyle name="Normal 20 4 2 10" xfId="21823"/>
    <cellStyle name="Normal 20 4 2 11" xfId="20339"/>
    <cellStyle name="Normal 20 4 2 12" xfId="39663"/>
    <cellStyle name="Normal 20 4 2 2" xfId="2445"/>
    <cellStyle name="Normal 20 4 2 2 2" xfId="4468"/>
    <cellStyle name="Normal 20 4 2 2 2 2" xfId="9855"/>
    <cellStyle name="Normal 20 4 2 2 2 2 2" xfId="29413"/>
    <cellStyle name="Normal 20 4 2 2 2 2 3" xfId="47228"/>
    <cellStyle name="Normal 20 4 2 2 2 3" xfId="15974"/>
    <cellStyle name="Normal 20 4 2 2 2 3 2" xfId="35366"/>
    <cellStyle name="Normal 20 4 2 2 2 4" xfId="24183"/>
    <cellStyle name="Normal 20 4 2 2 2 5" xfId="42013"/>
    <cellStyle name="Normal 20 4 2 2 3" xfId="8240"/>
    <cellStyle name="Normal 20 4 2 2 3 2" xfId="27800"/>
    <cellStyle name="Normal 20 4 2 2 3 3" xfId="45620"/>
    <cellStyle name="Normal 20 4 2 2 4" xfId="14321"/>
    <cellStyle name="Normal 20 4 2 2 4 2" xfId="33750"/>
    <cellStyle name="Normal 20 4 2 2 5" xfId="19597"/>
    <cellStyle name="Normal 20 4 2 2 5 2" xfId="38921"/>
    <cellStyle name="Normal 20 4 2 2 6" xfId="22566"/>
    <cellStyle name="Normal 20 4 2 2 7" xfId="21081"/>
    <cellStyle name="Normal 20 4 2 2 8" xfId="40405"/>
    <cellStyle name="Normal 20 4 2 3" xfId="3327"/>
    <cellStyle name="Normal 20 4 2 3 2" xfId="8819"/>
    <cellStyle name="Normal 20 4 2 3 2 2" xfId="28379"/>
    <cellStyle name="Normal 20 4 2 3 2 3" xfId="46196"/>
    <cellStyle name="Normal 20 4 2 3 3" xfId="14921"/>
    <cellStyle name="Normal 20 4 2 3 3 2" xfId="34334"/>
    <cellStyle name="Normal 20 4 2 3 4" xfId="23151"/>
    <cellStyle name="Normal 20 4 2 3 5" xfId="40981"/>
    <cellStyle name="Normal 20 4 2 4" xfId="5847"/>
    <cellStyle name="Normal 20 4 2 4 2" xfId="11208"/>
    <cellStyle name="Normal 20 4 2 4 2 2" xfId="30766"/>
    <cellStyle name="Normal 20 4 2 4 2 3" xfId="48552"/>
    <cellStyle name="Normal 20 4 2 4 3" xfId="17331"/>
    <cellStyle name="Normal 20 4 2 4 3 2" xfId="36690"/>
    <cellStyle name="Normal 20 4 2 4 4" xfId="25507"/>
    <cellStyle name="Normal 20 4 2 4 5" xfId="43337"/>
    <cellStyle name="Normal 20 4 2 5" xfId="6334"/>
    <cellStyle name="Normal 20 4 2 5 2" xfId="11695"/>
    <cellStyle name="Normal 20 4 2 5 2 2" xfId="31253"/>
    <cellStyle name="Normal 20 4 2 5 2 3" xfId="49038"/>
    <cellStyle name="Normal 20 4 2 5 3" xfId="17818"/>
    <cellStyle name="Normal 20 4 2 5 3 2" xfId="37176"/>
    <cellStyle name="Normal 20 4 2 5 4" xfId="25993"/>
    <cellStyle name="Normal 20 4 2 5 5" xfId="43823"/>
    <cellStyle name="Normal 20 4 2 6" xfId="6738"/>
    <cellStyle name="Normal 20 4 2 6 2" xfId="12099"/>
    <cellStyle name="Normal 20 4 2 6 2 2" xfId="31657"/>
    <cellStyle name="Normal 20 4 2 6 2 3" xfId="49442"/>
    <cellStyle name="Normal 20 4 2 6 3" xfId="18222"/>
    <cellStyle name="Normal 20 4 2 6 3 2" xfId="37580"/>
    <cellStyle name="Normal 20 4 2 6 4" xfId="26397"/>
    <cellStyle name="Normal 20 4 2 6 5" xfId="44227"/>
    <cellStyle name="Normal 20 4 2 7" xfId="7494"/>
    <cellStyle name="Normal 20 4 2 7 2" xfId="27054"/>
    <cellStyle name="Normal 20 4 2 7 3" xfId="44878"/>
    <cellStyle name="Normal 20 4 2 8" xfId="13575"/>
    <cellStyle name="Normal 20 4 2 8 2" xfId="33008"/>
    <cellStyle name="Normal 20 4 2 9" xfId="18855"/>
    <cellStyle name="Normal 20 4 2 9 2" xfId="38179"/>
    <cellStyle name="Normal 20 4 3" xfId="2153"/>
    <cellStyle name="Normal 20 4 3 2" xfId="4189"/>
    <cellStyle name="Normal 20 4 3 2 2" xfId="9576"/>
    <cellStyle name="Normal 20 4 3 2 2 2" xfId="29134"/>
    <cellStyle name="Normal 20 4 3 2 2 3" xfId="46950"/>
    <cellStyle name="Normal 20 4 3 2 3" xfId="15695"/>
    <cellStyle name="Normal 20 4 3 2 3 2" xfId="35088"/>
    <cellStyle name="Normal 20 4 3 2 4" xfId="23905"/>
    <cellStyle name="Normal 20 4 3 2 5" xfId="41735"/>
    <cellStyle name="Normal 20 4 3 3" xfId="7948"/>
    <cellStyle name="Normal 20 4 3 3 2" xfId="27508"/>
    <cellStyle name="Normal 20 4 3 3 3" xfId="45329"/>
    <cellStyle name="Normal 20 4 3 4" xfId="14029"/>
    <cellStyle name="Normal 20 4 3 4 2" xfId="33459"/>
    <cellStyle name="Normal 20 4 3 5" xfId="19306"/>
    <cellStyle name="Normal 20 4 3 5 2" xfId="38630"/>
    <cellStyle name="Normal 20 4 3 6" xfId="22274"/>
    <cellStyle name="Normal 20 4 3 7" xfId="20790"/>
    <cellStyle name="Normal 20 4 3 8" xfId="40114"/>
    <cellStyle name="Normal 20 4 4" xfId="2990"/>
    <cellStyle name="Normal 20 4 4 2" xfId="8616"/>
    <cellStyle name="Normal 20 4 4 2 2" xfId="28176"/>
    <cellStyle name="Normal 20 4 4 2 3" xfId="45993"/>
    <cellStyle name="Normal 20 4 4 3" xfId="14707"/>
    <cellStyle name="Normal 20 4 4 3 2" xfId="34127"/>
    <cellStyle name="Normal 20 4 4 4" xfId="22944"/>
    <cellStyle name="Normal 20 4 4 5" xfId="40778"/>
    <cellStyle name="Normal 20 4 5" xfId="5238"/>
    <cellStyle name="Normal 20 4 5 2" xfId="10604"/>
    <cellStyle name="Normal 20 4 5 2 2" xfId="30162"/>
    <cellStyle name="Normal 20 4 5 2 3" xfId="47961"/>
    <cellStyle name="Normal 20 4 5 3" xfId="16727"/>
    <cellStyle name="Normal 20 4 5 3 2" xfId="36099"/>
    <cellStyle name="Normal 20 4 5 4" xfId="24916"/>
    <cellStyle name="Normal 20 4 5 5" xfId="42746"/>
    <cellStyle name="Normal 20 4 6" xfId="6131"/>
    <cellStyle name="Normal 20 4 6 2" xfId="11492"/>
    <cellStyle name="Normal 20 4 6 2 2" xfId="31050"/>
    <cellStyle name="Normal 20 4 6 2 3" xfId="48835"/>
    <cellStyle name="Normal 20 4 6 3" xfId="17615"/>
    <cellStyle name="Normal 20 4 6 3 2" xfId="36973"/>
    <cellStyle name="Normal 20 4 6 4" xfId="25790"/>
    <cellStyle name="Normal 20 4 6 5" xfId="43620"/>
    <cellStyle name="Normal 20 4 7" xfId="6535"/>
    <cellStyle name="Normal 20 4 7 2" xfId="11896"/>
    <cellStyle name="Normal 20 4 7 2 2" xfId="31454"/>
    <cellStyle name="Normal 20 4 7 2 3" xfId="49239"/>
    <cellStyle name="Normal 20 4 7 3" xfId="18019"/>
    <cellStyle name="Normal 20 4 7 3 2" xfId="37377"/>
    <cellStyle name="Normal 20 4 7 4" xfId="26194"/>
    <cellStyle name="Normal 20 4 7 5" xfId="44024"/>
    <cellStyle name="Normal 20 4 8" xfId="7202"/>
    <cellStyle name="Normal 20 4 8 2" xfId="26762"/>
    <cellStyle name="Normal 20 4 8 3" xfId="44587"/>
    <cellStyle name="Normal 20 4 9" xfId="12422"/>
    <cellStyle name="Normal 20 4 9 2" xfId="31979"/>
    <cellStyle name="Normal 20 4 9 3" xfId="49763"/>
    <cellStyle name="Normal 20 5" xfId="1554"/>
    <cellStyle name="Normal 20 5 10" xfId="21678"/>
    <cellStyle name="Normal 20 5 11" xfId="20194"/>
    <cellStyle name="Normal 20 5 12" xfId="39518"/>
    <cellStyle name="Normal 20 5 2" xfId="2300"/>
    <cellStyle name="Normal 20 5 2 2" xfId="4335"/>
    <cellStyle name="Normal 20 5 2 2 2" xfId="9722"/>
    <cellStyle name="Normal 20 5 2 2 2 2" xfId="29280"/>
    <cellStyle name="Normal 20 5 2 2 2 3" xfId="47095"/>
    <cellStyle name="Normal 20 5 2 2 3" xfId="15841"/>
    <cellStyle name="Normal 20 5 2 2 3 2" xfId="35233"/>
    <cellStyle name="Normal 20 5 2 2 4" xfId="24050"/>
    <cellStyle name="Normal 20 5 2 2 5" xfId="41880"/>
    <cellStyle name="Normal 20 5 2 3" xfId="5635"/>
    <cellStyle name="Normal 20 5 2 3 2" xfId="10996"/>
    <cellStyle name="Normal 20 5 2 3 2 2" xfId="30554"/>
    <cellStyle name="Normal 20 5 2 3 2 3" xfId="48340"/>
    <cellStyle name="Normal 20 5 2 3 3" xfId="17119"/>
    <cellStyle name="Normal 20 5 2 3 3 2" xfId="36478"/>
    <cellStyle name="Normal 20 5 2 3 4" xfId="25295"/>
    <cellStyle name="Normal 20 5 2 3 5" xfId="43125"/>
    <cellStyle name="Normal 20 5 2 4" xfId="8095"/>
    <cellStyle name="Normal 20 5 2 4 2" xfId="27655"/>
    <cellStyle name="Normal 20 5 2 4 3" xfId="45475"/>
    <cellStyle name="Normal 20 5 2 5" xfId="14176"/>
    <cellStyle name="Normal 20 5 2 5 2" xfId="33605"/>
    <cellStyle name="Normal 20 5 2 6" xfId="19452"/>
    <cellStyle name="Normal 20 5 2 6 2" xfId="38776"/>
    <cellStyle name="Normal 20 5 2 7" xfId="22421"/>
    <cellStyle name="Normal 20 5 2 8" xfId="20936"/>
    <cellStyle name="Normal 20 5 2 9" xfId="40260"/>
    <cellStyle name="Normal 20 5 3" xfId="3289"/>
    <cellStyle name="Normal 20 5 3 2" xfId="8781"/>
    <cellStyle name="Normal 20 5 3 2 2" xfId="28341"/>
    <cellStyle name="Normal 20 5 3 2 3" xfId="46158"/>
    <cellStyle name="Normal 20 5 3 3" xfId="14883"/>
    <cellStyle name="Normal 20 5 3 3 2" xfId="34296"/>
    <cellStyle name="Normal 20 5 3 4" xfId="23113"/>
    <cellStyle name="Normal 20 5 3 5" xfId="40943"/>
    <cellStyle name="Normal 20 5 4" xfId="5011"/>
    <cellStyle name="Normal 20 5 4 2" xfId="10378"/>
    <cellStyle name="Normal 20 5 4 2 2" xfId="29936"/>
    <cellStyle name="Normal 20 5 4 2 3" xfId="47749"/>
    <cellStyle name="Normal 20 5 4 3" xfId="16501"/>
    <cellStyle name="Normal 20 5 4 3 2" xfId="35887"/>
    <cellStyle name="Normal 20 5 4 4" xfId="24704"/>
    <cellStyle name="Normal 20 5 4 5" xfId="42534"/>
    <cellStyle name="Normal 20 5 5" xfId="6296"/>
    <cellStyle name="Normal 20 5 5 2" xfId="11657"/>
    <cellStyle name="Normal 20 5 5 2 2" xfId="31215"/>
    <cellStyle name="Normal 20 5 5 2 3" xfId="49000"/>
    <cellStyle name="Normal 20 5 5 3" xfId="17780"/>
    <cellStyle name="Normal 20 5 5 3 2" xfId="37138"/>
    <cellStyle name="Normal 20 5 5 4" xfId="25955"/>
    <cellStyle name="Normal 20 5 5 5" xfId="43785"/>
    <cellStyle name="Normal 20 5 6" xfId="6700"/>
    <cellStyle name="Normal 20 5 6 2" xfId="12061"/>
    <cellStyle name="Normal 20 5 6 2 2" xfId="31619"/>
    <cellStyle name="Normal 20 5 6 2 3" xfId="49404"/>
    <cellStyle name="Normal 20 5 6 3" xfId="18184"/>
    <cellStyle name="Normal 20 5 6 3 2" xfId="37542"/>
    <cellStyle name="Normal 20 5 6 4" xfId="26359"/>
    <cellStyle name="Normal 20 5 6 5" xfId="44189"/>
    <cellStyle name="Normal 20 5 7" xfId="7349"/>
    <cellStyle name="Normal 20 5 7 2" xfId="26909"/>
    <cellStyle name="Normal 20 5 7 3" xfId="44733"/>
    <cellStyle name="Normal 20 5 8" xfId="13430"/>
    <cellStyle name="Normal 20 5 8 2" xfId="32863"/>
    <cellStyle name="Normal 20 5 9" xfId="18710"/>
    <cellStyle name="Normal 20 5 9 2" xfId="38034"/>
    <cellStyle name="Normal 20 6" xfId="1861"/>
    <cellStyle name="Normal 20 6 10" xfId="39824"/>
    <cellStyle name="Normal 20 6 2" xfId="2607"/>
    <cellStyle name="Normal 20 6 2 2" xfId="4629"/>
    <cellStyle name="Normal 20 6 2 2 2" xfId="10016"/>
    <cellStyle name="Normal 20 6 2 2 2 2" xfId="29574"/>
    <cellStyle name="Normal 20 6 2 2 2 3" xfId="47388"/>
    <cellStyle name="Normal 20 6 2 2 3" xfId="16135"/>
    <cellStyle name="Normal 20 6 2 2 3 2" xfId="35526"/>
    <cellStyle name="Normal 20 6 2 2 4" xfId="24343"/>
    <cellStyle name="Normal 20 6 2 2 5" xfId="42173"/>
    <cellStyle name="Normal 20 6 2 3" xfId="8402"/>
    <cellStyle name="Normal 20 6 2 3 2" xfId="27962"/>
    <cellStyle name="Normal 20 6 2 3 3" xfId="45781"/>
    <cellStyle name="Normal 20 6 2 4" xfId="14483"/>
    <cellStyle name="Normal 20 6 2 4 2" xfId="33911"/>
    <cellStyle name="Normal 20 6 2 5" xfId="19758"/>
    <cellStyle name="Normal 20 6 2 5 2" xfId="39082"/>
    <cellStyle name="Normal 20 6 2 6" xfId="22728"/>
    <cellStyle name="Normal 20 6 2 7" xfId="21242"/>
    <cellStyle name="Normal 20 6 2 8" xfId="40566"/>
    <cellStyle name="Normal 20 6 3" xfId="3899"/>
    <cellStyle name="Normal 20 6 3 2" xfId="9286"/>
    <cellStyle name="Normal 20 6 3 2 2" xfId="28844"/>
    <cellStyle name="Normal 20 6 3 2 3" xfId="46660"/>
    <cellStyle name="Normal 20 6 3 3" xfId="15405"/>
    <cellStyle name="Normal 20 6 3 3 2" xfId="34798"/>
    <cellStyle name="Normal 20 6 3 4" xfId="23615"/>
    <cellStyle name="Normal 20 6 3 5" xfId="41445"/>
    <cellStyle name="Normal 20 6 4" xfId="5445"/>
    <cellStyle name="Normal 20 6 4 2" xfId="10806"/>
    <cellStyle name="Normal 20 6 4 2 2" xfId="30364"/>
    <cellStyle name="Normal 20 6 4 2 3" xfId="48150"/>
    <cellStyle name="Normal 20 6 4 3" xfId="16929"/>
    <cellStyle name="Normal 20 6 4 3 2" xfId="36288"/>
    <cellStyle name="Normal 20 6 4 4" xfId="25105"/>
    <cellStyle name="Normal 20 6 4 5" xfId="42935"/>
    <cellStyle name="Normal 20 6 5" xfId="7656"/>
    <cellStyle name="Normal 20 6 5 2" xfId="27216"/>
    <cellStyle name="Normal 20 6 5 3" xfId="45039"/>
    <cellStyle name="Normal 20 6 6" xfId="13737"/>
    <cellStyle name="Normal 20 6 6 2" xfId="33169"/>
    <cellStyle name="Normal 20 6 7" xfId="19016"/>
    <cellStyle name="Normal 20 6 7 2" xfId="38340"/>
    <cellStyle name="Normal 20 6 8" xfId="21984"/>
    <cellStyle name="Normal 20 6 9" xfId="20500"/>
    <cellStyle name="Normal 20 7" xfId="2008"/>
    <cellStyle name="Normal 20 7 2" xfId="4044"/>
    <cellStyle name="Normal 20 7 2 2" xfId="9431"/>
    <cellStyle name="Normal 20 7 2 2 2" xfId="28989"/>
    <cellStyle name="Normal 20 7 2 2 3" xfId="46805"/>
    <cellStyle name="Normal 20 7 2 3" xfId="15550"/>
    <cellStyle name="Normal 20 7 2 3 2" xfId="34943"/>
    <cellStyle name="Normal 20 7 2 4" xfId="23760"/>
    <cellStyle name="Normal 20 7 2 5" xfId="41590"/>
    <cellStyle name="Normal 20 7 3" xfId="7803"/>
    <cellStyle name="Normal 20 7 3 2" xfId="27363"/>
    <cellStyle name="Normal 20 7 3 3" xfId="45184"/>
    <cellStyle name="Normal 20 7 4" xfId="13884"/>
    <cellStyle name="Normal 20 7 4 2" xfId="33314"/>
    <cellStyle name="Normal 20 7 5" xfId="19161"/>
    <cellStyle name="Normal 20 7 5 2" xfId="38485"/>
    <cellStyle name="Normal 20 7 6" xfId="22129"/>
    <cellStyle name="Normal 20 7 7" xfId="20645"/>
    <cellStyle name="Normal 20 7 8" xfId="39969"/>
    <cellStyle name="Normal 20 8" xfId="2840"/>
    <cellStyle name="Normal 20 8 2" xfId="8578"/>
    <cellStyle name="Normal 20 8 2 2" xfId="28138"/>
    <cellStyle name="Normal 20 8 2 3" xfId="45955"/>
    <cellStyle name="Normal 20 8 3" xfId="14664"/>
    <cellStyle name="Normal 20 8 3 2" xfId="34087"/>
    <cellStyle name="Normal 20 8 4" xfId="22904"/>
    <cellStyle name="Normal 20 8 5" xfId="40740"/>
    <cellStyle name="Normal 20 9" xfId="4801"/>
    <cellStyle name="Normal 20 9 2" xfId="10185"/>
    <cellStyle name="Normal 20 9 2 2" xfId="29743"/>
    <cellStyle name="Normal 20 9 2 3" xfId="47557"/>
    <cellStyle name="Normal 20 9 3" xfId="16307"/>
    <cellStyle name="Normal 20 9 3 2" xfId="35695"/>
    <cellStyle name="Normal 20 9 4" xfId="24512"/>
    <cellStyle name="Normal 20 9 5" xfId="42342"/>
    <cellStyle name="Normal 21" xfId="1038"/>
    <cellStyle name="Normal 21 10" xfId="6498"/>
    <cellStyle name="Normal 21 10 2" xfId="11859"/>
    <cellStyle name="Normal 21 10 2 2" xfId="31417"/>
    <cellStyle name="Normal 21 10 2 3" xfId="49202"/>
    <cellStyle name="Normal 21 10 3" xfId="17982"/>
    <cellStyle name="Normal 21 10 3 2" xfId="37340"/>
    <cellStyle name="Normal 21 10 4" xfId="26157"/>
    <cellStyle name="Normal 21 10 5" xfId="43987"/>
    <cellStyle name="Normal 21 2" xfId="2896"/>
    <cellStyle name="Normal 21 2 10" xfId="40753"/>
    <cellStyle name="Normal 21 2 2" xfId="3236"/>
    <cellStyle name="Normal 21 2 2 2" xfId="3483"/>
    <cellStyle name="Normal 21 2 2 2 2" xfId="6086"/>
    <cellStyle name="Normal 21 2 2 2 2 2" xfId="11447"/>
    <cellStyle name="Normal 21 2 2 2 2 2 2" xfId="31005"/>
    <cellStyle name="Normal 21 2 2 2 2 2 3" xfId="48790"/>
    <cellStyle name="Normal 21 2 2 2 2 3" xfId="17570"/>
    <cellStyle name="Normal 21 2 2 2 2 3 2" xfId="36928"/>
    <cellStyle name="Normal 21 2 2 2 2 4" xfId="25745"/>
    <cellStyle name="Normal 21 2 2 2 2 5" xfId="43575"/>
    <cellStyle name="Normal 21 2 2 2 3" xfId="6490"/>
    <cellStyle name="Normal 21 2 2 2 3 2" xfId="11851"/>
    <cellStyle name="Normal 21 2 2 2 3 2 2" xfId="31409"/>
    <cellStyle name="Normal 21 2 2 2 3 2 3" xfId="49194"/>
    <cellStyle name="Normal 21 2 2 2 3 3" xfId="17974"/>
    <cellStyle name="Normal 21 2 2 2 3 3 2" xfId="37332"/>
    <cellStyle name="Normal 21 2 2 2 3 4" xfId="26149"/>
    <cellStyle name="Normal 21 2 2 2 3 5" xfId="43979"/>
    <cellStyle name="Normal 21 2 2 2 4" xfId="6894"/>
    <cellStyle name="Normal 21 2 2 2 4 2" xfId="12255"/>
    <cellStyle name="Normal 21 2 2 2 4 2 2" xfId="31813"/>
    <cellStyle name="Normal 21 2 2 2 4 2 3" xfId="49598"/>
    <cellStyle name="Normal 21 2 2 2 4 3" xfId="18378"/>
    <cellStyle name="Normal 21 2 2 2 4 3 2" xfId="37736"/>
    <cellStyle name="Normal 21 2 2 2 4 4" xfId="26553"/>
    <cellStyle name="Normal 21 2 2 2 4 5" xfId="44383"/>
    <cellStyle name="Normal 21 2 2 2 5" xfId="8975"/>
    <cellStyle name="Normal 21 2 2 2 5 2" xfId="28535"/>
    <cellStyle name="Normal 21 2 2 2 5 3" xfId="46352"/>
    <cellStyle name="Normal 21 2 2 2 6" xfId="15077"/>
    <cellStyle name="Normal 21 2 2 2 6 2" xfId="34490"/>
    <cellStyle name="Normal 21 2 2 2 7" xfId="23307"/>
    <cellStyle name="Normal 21 2 2 2 8" xfId="41137"/>
    <cellStyle name="Normal 21 2 2 3" xfId="6046"/>
    <cellStyle name="Normal 21 2 2 3 2" xfId="11407"/>
    <cellStyle name="Normal 21 2 2 3 2 2" xfId="30965"/>
    <cellStyle name="Normal 21 2 2 3 2 3" xfId="48750"/>
    <cellStyle name="Normal 21 2 2 3 3" xfId="17530"/>
    <cellStyle name="Normal 21 2 2 3 3 2" xfId="36888"/>
    <cellStyle name="Normal 21 2 2 3 4" xfId="25705"/>
    <cellStyle name="Normal 21 2 2 3 5" xfId="43535"/>
    <cellStyle name="Normal 21 2 2 4" xfId="6287"/>
    <cellStyle name="Normal 21 2 2 4 2" xfId="11648"/>
    <cellStyle name="Normal 21 2 2 4 2 2" xfId="31206"/>
    <cellStyle name="Normal 21 2 2 4 2 3" xfId="48991"/>
    <cellStyle name="Normal 21 2 2 4 3" xfId="17771"/>
    <cellStyle name="Normal 21 2 2 4 3 2" xfId="37129"/>
    <cellStyle name="Normal 21 2 2 4 4" xfId="25946"/>
    <cellStyle name="Normal 21 2 2 4 5" xfId="43776"/>
    <cellStyle name="Normal 21 2 2 5" xfId="6691"/>
    <cellStyle name="Normal 21 2 2 5 2" xfId="12052"/>
    <cellStyle name="Normal 21 2 2 5 2 2" xfId="31610"/>
    <cellStyle name="Normal 21 2 2 5 2 3" xfId="49395"/>
    <cellStyle name="Normal 21 2 2 5 3" xfId="18175"/>
    <cellStyle name="Normal 21 2 2 5 3 2" xfId="37533"/>
    <cellStyle name="Normal 21 2 2 5 4" xfId="26350"/>
    <cellStyle name="Normal 21 2 2 5 5" xfId="44180"/>
    <cellStyle name="Normal 21 2 2 6" xfId="8772"/>
    <cellStyle name="Normal 21 2 2 6 2" xfId="28332"/>
    <cellStyle name="Normal 21 2 2 6 3" xfId="46149"/>
    <cellStyle name="Normal 21 2 2 7" xfId="14869"/>
    <cellStyle name="Normal 21 2 2 7 2" xfId="34285"/>
    <cellStyle name="Normal 21 2 2 8" xfId="23102"/>
    <cellStyle name="Normal 21 2 2 9" xfId="40934"/>
    <cellStyle name="Normal 21 2 3" xfId="3302"/>
    <cellStyle name="Normal 21 2 3 2" xfId="6064"/>
    <cellStyle name="Normal 21 2 3 2 2" xfId="11425"/>
    <cellStyle name="Normal 21 2 3 2 2 2" xfId="30983"/>
    <cellStyle name="Normal 21 2 3 2 2 3" xfId="48768"/>
    <cellStyle name="Normal 21 2 3 2 3" xfId="17548"/>
    <cellStyle name="Normal 21 2 3 2 3 2" xfId="36906"/>
    <cellStyle name="Normal 21 2 3 2 4" xfId="25723"/>
    <cellStyle name="Normal 21 2 3 2 5" xfId="43553"/>
    <cellStyle name="Normal 21 2 3 3" xfId="6309"/>
    <cellStyle name="Normal 21 2 3 3 2" xfId="11670"/>
    <cellStyle name="Normal 21 2 3 3 2 2" xfId="31228"/>
    <cellStyle name="Normal 21 2 3 3 2 3" xfId="49013"/>
    <cellStyle name="Normal 21 2 3 3 3" xfId="17793"/>
    <cellStyle name="Normal 21 2 3 3 3 2" xfId="37151"/>
    <cellStyle name="Normal 21 2 3 3 4" xfId="25968"/>
    <cellStyle name="Normal 21 2 3 3 5" xfId="43798"/>
    <cellStyle name="Normal 21 2 3 4" xfId="6713"/>
    <cellStyle name="Normal 21 2 3 4 2" xfId="12074"/>
    <cellStyle name="Normal 21 2 3 4 2 2" xfId="31632"/>
    <cellStyle name="Normal 21 2 3 4 2 3" xfId="49417"/>
    <cellStyle name="Normal 21 2 3 4 3" xfId="18197"/>
    <cellStyle name="Normal 21 2 3 4 3 2" xfId="37555"/>
    <cellStyle name="Normal 21 2 3 4 4" xfId="26372"/>
    <cellStyle name="Normal 21 2 3 4 5" xfId="44202"/>
    <cellStyle name="Normal 21 2 3 5" xfId="8794"/>
    <cellStyle name="Normal 21 2 3 5 2" xfId="28354"/>
    <cellStyle name="Normal 21 2 3 5 3" xfId="46171"/>
    <cellStyle name="Normal 21 2 3 6" xfId="14896"/>
    <cellStyle name="Normal 21 2 3 6 2" xfId="34309"/>
    <cellStyle name="Normal 21 2 3 7" xfId="23126"/>
    <cellStyle name="Normal 21 2 3 8" xfId="40956"/>
    <cellStyle name="Normal 21 2 4" xfId="4786"/>
    <cellStyle name="Normal 21 2 4 2" xfId="10173"/>
    <cellStyle name="Normal 21 2 4 2 2" xfId="29731"/>
    <cellStyle name="Normal 21 2 4 2 3" xfId="47545"/>
    <cellStyle name="Normal 21 2 4 3" xfId="16292"/>
    <cellStyle name="Normal 21 2 4 3 2" xfId="35683"/>
    <cellStyle name="Normal 21 2 4 4" xfId="24500"/>
    <cellStyle name="Normal 21 2 4 5" xfId="42330"/>
    <cellStyle name="Normal 21 2 5" xfId="6106"/>
    <cellStyle name="Normal 21 2 5 2" xfId="11467"/>
    <cellStyle name="Normal 21 2 5 2 2" xfId="31025"/>
    <cellStyle name="Normal 21 2 5 2 3" xfId="48810"/>
    <cellStyle name="Normal 21 2 5 3" xfId="17590"/>
    <cellStyle name="Normal 21 2 5 3 2" xfId="36948"/>
    <cellStyle name="Normal 21 2 5 4" xfId="25765"/>
    <cellStyle name="Normal 21 2 5 5" xfId="43595"/>
    <cellStyle name="Normal 21 2 6" xfId="6510"/>
    <cellStyle name="Normal 21 2 6 2" xfId="11871"/>
    <cellStyle name="Normal 21 2 6 2 2" xfId="31429"/>
    <cellStyle name="Normal 21 2 6 2 3" xfId="49214"/>
    <cellStyle name="Normal 21 2 6 3" xfId="17994"/>
    <cellStyle name="Normal 21 2 6 3 2" xfId="37352"/>
    <cellStyle name="Normal 21 2 6 4" xfId="26169"/>
    <cellStyle name="Normal 21 2 6 5" xfId="43999"/>
    <cellStyle name="Normal 21 2 7" xfId="8591"/>
    <cellStyle name="Normal 21 2 7 2" xfId="28151"/>
    <cellStyle name="Normal 21 2 7 3" xfId="45968"/>
    <cellStyle name="Normal 21 2 8" xfId="14682"/>
    <cellStyle name="Normal 21 2 8 2" xfId="34102"/>
    <cellStyle name="Normal 21 2 9" xfId="22919"/>
    <cellStyle name="Normal 21 3" xfId="3182"/>
    <cellStyle name="Normal 21 3 2" xfId="3472"/>
    <cellStyle name="Normal 21 3 2 2" xfId="6075"/>
    <cellStyle name="Normal 21 3 2 2 2" xfId="11436"/>
    <cellStyle name="Normal 21 3 2 2 2 2" xfId="30994"/>
    <cellStyle name="Normal 21 3 2 2 2 3" xfId="48779"/>
    <cellStyle name="Normal 21 3 2 2 3" xfId="17559"/>
    <cellStyle name="Normal 21 3 2 2 3 2" xfId="36917"/>
    <cellStyle name="Normal 21 3 2 2 4" xfId="25734"/>
    <cellStyle name="Normal 21 3 2 2 5" xfId="43564"/>
    <cellStyle name="Normal 21 3 2 3" xfId="6479"/>
    <cellStyle name="Normal 21 3 2 3 2" xfId="11840"/>
    <cellStyle name="Normal 21 3 2 3 2 2" xfId="31398"/>
    <cellStyle name="Normal 21 3 2 3 2 3" xfId="49183"/>
    <cellStyle name="Normal 21 3 2 3 3" xfId="17963"/>
    <cellStyle name="Normal 21 3 2 3 3 2" xfId="37321"/>
    <cellStyle name="Normal 21 3 2 3 4" xfId="26138"/>
    <cellStyle name="Normal 21 3 2 3 5" xfId="43968"/>
    <cellStyle name="Normal 21 3 2 4" xfId="6883"/>
    <cellStyle name="Normal 21 3 2 4 2" xfId="12244"/>
    <cellStyle name="Normal 21 3 2 4 2 2" xfId="31802"/>
    <cellStyle name="Normal 21 3 2 4 2 3" xfId="49587"/>
    <cellStyle name="Normal 21 3 2 4 3" xfId="18367"/>
    <cellStyle name="Normal 21 3 2 4 3 2" xfId="37725"/>
    <cellStyle name="Normal 21 3 2 4 4" xfId="26542"/>
    <cellStyle name="Normal 21 3 2 4 5" xfId="44372"/>
    <cellStyle name="Normal 21 3 2 5" xfId="8964"/>
    <cellStyle name="Normal 21 3 2 5 2" xfId="28524"/>
    <cellStyle name="Normal 21 3 2 5 3" xfId="46341"/>
    <cellStyle name="Normal 21 3 2 6" xfId="15066"/>
    <cellStyle name="Normal 21 3 2 6 2" xfId="34479"/>
    <cellStyle name="Normal 21 3 2 7" xfId="23296"/>
    <cellStyle name="Normal 21 3 2 8" xfId="41126"/>
    <cellStyle name="Normal 21 3 3" xfId="6035"/>
    <cellStyle name="Normal 21 3 3 2" xfId="11396"/>
    <cellStyle name="Normal 21 3 3 2 2" xfId="30954"/>
    <cellStyle name="Normal 21 3 3 2 3" xfId="48739"/>
    <cellStyle name="Normal 21 3 3 3" xfId="17519"/>
    <cellStyle name="Normal 21 3 3 3 2" xfId="36877"/>
    <cellStyle name="Normal 21 3 3 4" xfId="25694"/>
    <cellStyle name="Normal 21 3 3 5" xfId="43524"/>
    <cellStyle name="Normal 21 3 4" xfId="6276"/>
    <cellStyle name="Normal 21 3 4 2" xfId="11637"/>
    <cellStyle name="Normal 21 3 4 2 2" xfId="31195"/>
    <cellStyle name="Normal 21 3 4 2 3" xfId="48980"/>
    <cellStyle name="Normal 21 3 4 3" xfId="17760"/>
    <cellStyle name="Normal 21 3 4 3 2" xfId="37118"/>
    <cellStyle name="Normal 21 3 4 4" xfId="25935"/>
    <cellStyle name="Normal 21 3 4 5" xfId="43765"/>
    <cellStyle name="Normal 21 3 5" xfId="6680"/>
    <cellStyle name="Normal 21 3 5 2" xfId="12041"/>
    <cellStyle name="Normal 21 3 5 2 2" xfId="31599"/>
    <cellStyle name="Normal 21 3 5 2 3" xfId="49384"/>
    <cellStyle name="Normal 21 3 5 3" xfId="18164"/>
    <cellStyle name="Normal 21 3 5 3 2" xfId="37522"/>
    <cellStyle name="Normal 21 3 5 4" xfId="26339"/>
    <cellStyle name="Normal 21 3 5 5" xfId="44169"/>
    <cellStyle name="Normal 21 3 6" xfId="8761"/>
    <cellStyle name="Normal 21 3 6 2" xfId="28321"/>
    <cellStyle name="Normal 21 3 6 3" xfId="46138"/>
    <cellStyle name="Normal 21 3 7" xfId="14853"/>
    <cellStyle name="Normal 21 3 7 2" xfId="34272"/>
    <cellStyle name="Normal 21 3 8" xfId="23089"/>
    <cellStyle name="Normal 21 3 9" xfId="40923"/>
    <cellStyle name="Normal 21 4" xfId="2992"/>
    <cellStyle name="Normal 21 5" xfId="3290"/>
    <cellStyle name="Normal 21 5 2" xfId="6053"/>
    <cellStyle name="Normal 21 5 2 2" xfId="11414"/>
    <cellStyle name="Normal 21 5 2 2 2" xfId="30972"/>
    <cellStyle name="Normal 21 5 2 2 3" xfId="48757"/>
    <cellStyle name="Normal 21 5 2 3" xfId="17537"/>
    <cellStyle name="Normal 21 5 2 3 2" xfId="36895"/>
    <cellStyle name="Normal 21 5 2 4" xfId="25712"/>
    <cellStyle name="Normal 21 5 2 5" xfId="43542"/>
    <cellStyle name="Normal 21 5 3" xfId="6297"/>
    <cellStyle name="Normal 21 5 3 2" xfId="11658"/>
    <cellStyle name="Normal 21 5 3 2 2" xfId="31216"/>
    <cellStyle name="Normal 21 5 3 2 3" xfId="49001"/>
    <cellStyle name="Normal 21 5 3 3" xfId="17781"/>
    <cellStyle name="Normal 21 5 3 3 2" xfId="37139"/>
    <cellStyle name="Normal 21 5 3 4" xfId="25956"/>
    <cellStyle name="Normal 21 5 3 5" xfId="43786"/>
    <cellStyle name="Normal 21 5 4" xfId="6701"/>
    <cellStyle name="Normal 21 5 4 2" xfId="12062"/>
    <cellStyle name="Normal 21 5 4 2 2" xfId="31620"/>
    <cellStyle name="Normal 21 5 4 2 3" xfId="49405"/>
    <cellStyle name="Normal 21 5 4 3" xfId="18185"/>
    <cellStyle name="Normal 21 5 4 3 2" xfId="37543"/>
    <cellStyle name="Normal 21 5 4 4" xfId="26360"/>
    <cellStyle name="Normal 21 5 4 5" xfId="44190"/>
    <cellStyle name="Normal 21 5 5" xfId="8782"/>
    <cellStyle name="Normal 21 5 5 2" xfId="28342"/>
    <cellStyle name="Normal 21 5 5 3" xfId="46159"/>
    <cellStyle name="Normal 21 5 6" xfId="14884"/>
    <cellStyle name="Normal 21 5 6 2" xfId="34297"/>
    <cellStyle name="Normal 21 5 7" xfId="23114"/>
    <cellStyle name="Normal 21 5 8" xfId="40944"/>
    <cellStyle name="Normal 21 6" xfId="3540"/>
    <cellStyle name="Normal 21 7" xfId="2841"/>
    <cellStyle name="Normal 21 7 2" xfId="8579"/>
    <cellStyle name="Normal 21 7 2 2" xfId="28139"/>
    <cellStyle name="Normal 21 7 2 3" xfId="45956"/>
    <cellStyle name="Normal 21 7 3" xfId="14665"/>
    <cellStyle name="Normal 21 7 3 2" xfId="34088"/>
    <cellStyle name="Normal 21 7 4" xfId="22905"/>
    <cellStyle name="Normal 21 7 5" xfId="40741"/>
    <cellStyle name="Normal 21 8" xfId="4797"/>
    <cellStyle name="Normal 21 8 2" xfId="10184"/>
    <cellStyle name="Normal 21 8 2 2" xfId="29742"/>
    <cellStyle name="Normal 21 8 2 3" xfId="47556"/>
    <cellStyle name="Normal 21 8 3" xfId="16303"/>
    <cellStyle name="Normal 21 8 3 2" xfId="35694"/>
    <cellStyle name="Normal 21 8 4" xfId="24511"/>
    <cellStyle name="Normal 21 8 5" xfId="42341"/>
    <cellStyle name="Normal 21 9" xfId="6094"/>
    <cellStyle name="Normal 21 9 2" xfId="11455"/>
    <cellStyle name="Normal 21 9 2 2" xfId="31013"/>
    <cellStyle name="Normal 21 9 2 3" xfId="48798"/>
    <cellStyle name="Normal 21 9 3" xfId="17578"/>
    <cellStyle name="Normal 21 9 3 2" xfId="36936"/>
    <cellStyle name="Normal 21 9 4" xfId="25753"/>
    <cellStyle name="Normal 21 9 5" xfId="43583"/>
    <cellStyle name="Normal 22" xfId="791"/>
    <cellStyle name="Normal 22 2" xfId="3505"/>
    <cellStyle name="Normal 23" xfId="1039"/>
    <cellStyle name="Normal 23 10" xfId="6499"/>
    <cellStyle name="Normal 23 10 2" xfId="11860"/>
    <cellStyle name="Normal 23 10 2 2" xfId="31418"/>
    <cellStyle name="Normal 23 10 2 3" xfId="49203"/>
    <cellStyle name="Normal 23 10 3" xfId="17983"/>
    <cellStyle name="Normal 23 10 3 2" xfId="37341"/>
    <cellStyle name="Normal 23 10 4" xfId="26158"/>
    <cellStyle name="Normal 23 10 5" xfId="43988"/>
    <cellStyle name="Normal 23 2" xfId="2897"/>
    <cellStyle name="Normal 23 2 10" xfId="40754"/>
    <cellStyle name="Normal 23 2 2" xfId="3237"/>
    <cellStyle name="Normal 23 2 2 2" xfId="3484"/>
    <cellStyle name="Normal 23 2 2 2 2" xfId="6087"/>
    <cellStyle name="Normal 23 2 2 2 2 2" xfId="11448"/>
    <cellStyle name="Normal 23 2 2 2 2 2 2" xfId="31006"/>
    <cellStyle name="Normal 23 2 2 2 2 2 3" xfId="48791"/>
    <cellStyle name="Normal 23 2 2 2 2 3" xfId="17571"/>
    <cellStyle name="Normal 23 2 2 2 2 3 2" xfId="36929"/>
    <cellStyle name="Normal 23 2 2 2 2 4" xfId="25746"/>
    <cellStyle name="Normal 23 2 2 2 2 5" xfId="43576"/>
    <cellStyle name="Normal 23 2 2 2 3" xfId="6491"/>
    <cellStyle name="Normal 23 2 2 2 3 2" xfId="11852"/>
    <cellStyle name="Normal 23 2 2 2 3 2 2" xfId="31410"/>
    <cellStyle name="Normal 23 2 2 2 3 2 3" xfId="49195"/>
    <cellStyle name="Normal 23 2 2 2 3 3" xfId="17975"/>
    <cellStyle name="Normal 23 2 2 2 3 3 2" xfId="37333"/>
    <cellStyle name="Normal 23 2 2 2 3 4" xfId="26150"/>
    <cellStyle name="Normal 23 2 2 2 3 5" xfId="43980"/>
    <cellStyle name="Normal 23 2 2 2 4" xfId="6895"/>
    <cellStyle name="Normal 23 2 2 2 4 2" xfId="12256"/>
    <cellStyle name="Normal 23 2 2 2 4 2 2" xfId="31814"/>
    <cellStyle name="Normal 23 2 2 2 4 2 3" xfId="49599"/>
    <cellStyle name="Normal 23 2 2 2 4 3" xfId="18379"/>
    <cellStyle name="Normal 23 2 2 2 4 3 2" xfId="37737"/>
    <cellStyle name="Normal 23 2 2 2 4 4" xfId="26554"/>
    <cellStyle name="Normal 23 2 2 2 4 5" xfId="44384"/>
    <cellStyle name="Normal 23 2 2 2 5" xfId="8976"/>
    <cellStyle name="Normal 23 2 2 2 5 2" xfId="28536"/>
    <cellStyle name="Normal 23 2 2 2 5 3" xfId="46353"/>
    <cellStyle name="Normal 23 2 2 2 6" xfId="15078"/>
    <cellStyle name="Normal 23 2 2 2 6 2" xfId="34491"/>
    <cellStyle name="Normal 23 2 2 2 7" xfId="23308"/>
    <cellStyle name="Normal 23 2 2 2 8" xfId="41138"/>
    <cellStyle name="Normal 23 2 2 3" xfId="6047"/>
    <cellStyle name="Normal 23 2 2 3 2" xfId="11408"/>
    <cellStyle name="Normal 23 2 2 3 2 2" xfId="30966"/>
    <cellStyle name="Normal 23 2 2 3 2 3" xfId="48751"/>
    <cellStyle name="Normal 23 2 2 3 3" xfId="17531"/>
    <cellStyle name="Normal 23 2 2 3 3 2" xfId="36889"/>
    <cellStyle name="Normal 23 2 2 3 4" xfId="25706"/>
    <cellStyle name="Normal 23 2 2 3 5" xfId="43536"/>
    <cellStyle name="Normal 23 2 2 4" xfId="6288"/>
    <cellStyle name="Normal 23 2 2 4 2" xfId="11649"/>
    <cellStyle name="Normal 23 2 2 4 2 2" xfId="31207"/>
    <cellStyle name="Normal 23 2 2 4 2 3" xfId="48992"/>
    <cellStyle name="Normal 23 2 2 4 3" xfId="17772"/>
    <cellStyle name="Normal 23 2 2 4 3 2" xfId="37130"/>
    <cellStyle name="Normal 23 2 2 4 4" xfId="25947"/>
    <cellStyle name="Normal 23 2 2 4 5" xfId="43777"/>
    <cellStyle name="Normal 23 2 2 5" xfId="6692"/>
    <cellStyle name="Normal 23 2 2 5 2" xfId="12053"/>
    <cellStyle name="Normal 23 2 2 5 2 2" xfId="31611"/>
    <cellStyle name="Normal 23 2 2 5 2 3" xfId="49396"/>
    <cellStyle name="Normal 23 2 2 5 3" xfId="18176"/>
    <cellStyle name="Normal 23 2 2 5 3 2" xfId="37534"/>
    <cellStyle name="Normal 23 2 2 5 4" xfId="26351"/>
    <cellStyle name="Normal 23 2 2 5 5" xfId="44181"/>
    <cellStyle name="Normal 23 2 2 6" xfId="8773"/>
    <cellStyle name="Normal 23 2 2 6 2" xfId="28333"/>
    <cellStyle name="Normal 23 2 2 6 3" xfId="46150"/>
    <cellStyle name="Normal 23 2 2 7" xfId="14870"/>
    <cellStyle name="Normal 23 2 2 7 2" xfId="34286"/>
    <cellStyle name="Normal 23 2 2 8" xfId="23103"/>
    <cellStyle name="Normal 23 2 2 9" xfId="40935"/>
    <cellStyle name="Normal 23 2 3" xfId="3303"/>
    <cellStyle name="Normal 23 2 3 2" xfId="6065"/>
    <cellStyle name="Normal 23 2 3 2 2" xfId="11426"/>
    <cellStyle name="Normal 23 2 3 2 2 2" xfId="30984"/>
    <cellStyle name="Normal 23 2 3 2 2 3" xfId="48769"/>
    <cellStyle name="Normal 23 2 3 2 3" xfId="17549"/>
    <cellStyle name="Normal 23 2 3 2 3 2" xfId="36907"/>
    <cellStyle name="Normal 23 2 3 2 4" xfId="25724"/>
    <cellStyle name="Normal 23 2 3 2 5" xfId="43554"/>
    <cellStyle name="Normal 23 2 3 3" xfId="6310"/>
    <cellStyle name="Normal 23 2 3 3 2" xfId="11671"/>
    <cellStyle name="Normal 23 2 3 3 2 2" xfId="31229"/>
    <cellStyle name="Normal 23 2 3 3 2 3" xfId="49014"/>
    <cellStyle name="Normal 23 2 3 3 3" xfId="17794"/>
    <cellStyle name="Normal 23 2 3 3 3 2" xfId="37152"/>
    <cellStyle name="Normal 23 2 3 3 4" xfId="25969"/>
    <cellStyle name="Normal 23 2 3 3 5" xfId="43799"/>
    <cellStyle name="Normal 23 2 3 4" xfId="6714"/>
    <cellStyle name="Normal 23 2 3 4 2" xfId="12075"/>
    <cellStyle name="Normal 23 2 3 4 2 2" xfId="31633"/>
    <cellStyle name="Normal 23 2 3 4 2 3" xfId="49418"/>
    <cellStyle name="Normal 23 2 3 4 3" xfId="18198"/>
    <cellStyle name="Normal 23 2 3 4 3 2" xfId="37556"/>
    <cellStyle name="Normal 23 2 3 4 4" xfId="26373"/>
    <cellStyle name="Normal 23 2 3 4 5" xfId="44203"/>
    <cellStyle name="Normal 23 2 3 5" xfId="8795"/>
    <cellStyle name="Normal 23 2 3 5 2" xfId="28355"/>
    <cellStyle name="Normal 23 2 3 5 3" xfId="46172"/>
    <cellStyle name="Normal 23 2 3 6" xfId="14897"/>
    <cellStyle name="Normal 23 2 3 6 2" xfId="34310"/>
    <cellStyle name="Normal 23 2 3 7" xfId="23127"/>
    <cellStyle name="Normal 23 2 3 8" xfId="40957"/>
    <cellStyle name="Normal 23 2 4" xfId="4785"/>
    <cellStyle name="Normal 23 2 4 2" xfId="10172"/>
    <cellStyle name="Normal 23 2 4 2 2" xfId="29730"/>
    <cellStyle name="Normal 23 2 4 2 3" xfId="47544"/>
    <cellStyle name="Normal 23 2 4 3" xfId="16291"/>
    <cellStyle name="Normal 23 2 4 3 2" xfId="35682"/>
    <cellStyle name="Normal 23 2 4 4" xfId="24499"/>
    <cellStyle name="Normal 23 2 4 5" xfId="42329"/>
    <cellStyle name="Normal 23 2 5" xfId="6107"/>
    <cellStyle name="Normal 23 2 5 2" xfId="11468"/>
    <cellStyle name="Normal 23 2 5 2 2" xfId="31026"/>
    <cellStyle name="Normal 23 2 5 2 3" xfId="48811"/>
    <cellStyle name="Normal 23 2 5 3" xfId="17591"/>
    <cellStyle name="Normal 23 2 5 3 2" xfId="36949"/>
    <cellStyle name="Normal 23 2 5 4" xfId="25766"/>
    <cellStyle name="Normal 23 2 5 5" xfId="43596"/>
    <cellStyle name="Normal 23 2 6" xfId="6511"/>
    <cellStyle name="Normal 23 2 6 2" xfId="11872"/>
    <cellStyle name="Normal 23 2 6 2 2" xfId="31430"/>
    <cellStyle name="Normal 23 2 6 2 3" xfId="49215"/>
    <cellStyle name="Normal 23 2 6 3" xfId="17995"/>
    <cellStyle name="Normal 23 2 6 3 2" xfId="37353"/>
    <cellStyle name="Normal 23 2 6 4" xfId="26170"/>
    <cellStyle name="Normal 23 2 6 5" xfId="44000"/>
    <cellStyle name="Normal 23 2 7" xfId="8592"/>
    <cellStyle name="Normal 23 2 7 2" xfId="28152"/>
    <cellStyle name="Normal 23 2 7 3" xfId="45969"/>
    <cellStyle name="Normal 23 2 8" xfId="14683"/>
    <cellStyle name="Normal 23 2 8 2" xfId="34103"/>
    <cellStyle name="Normal 23 2 9" xfId="22920"/>
    <cellStyle name="Normal 23 3" xfId="3183"/>
    <cellStyle name="Normal 23 3 2" xfId="3473"/>
    <cellStyle name="Normal 23 3 2 2" xfId="6076"/>
    <cellStyle name="Normal 23 3 2 2 2" xfId="11437"/>
    <cellStyle name="Normal 23 3 2 2 2 2" xfId="30995"/>
    <cellStyle name="Normal 23 3 2 2 2 3" xfId="48780"/>
    <cellStyle name="Normal 23 3 2 2 3" xfId="17560"/>
    <cellStyle name="Normal 23 3 2 2 3 2" xfId="36918"/>
    <cellStyle name="Normal 23 3 2 2 4" xfId="25735"/>
    <cellStyle name="Normal 23 3 2 2 5" xfId="43565"/>
    <cellStyle name="Normal 23 3 2 3" xfId="6480"/>
    <cellStyle name="Normal 23 3 2 3 2" xfId="11841"/>
    <cellStyle name="Normal 23 3 2 3 2 2" xfId="31399"/>
    <cellStyle name="Normal 23 3 2 3 2 3" xfId="49184"/>
    <cellStyle name="Normal 23 3 2 3 3" xfId="17964"/>
    <cellStyle name="Normal 23 3 2 3 3 2" xfId="37322"/>
    <cellStyle name="Normal 23 3 2 3 4" xfId="26139"/>
    <cellStyle name="Normal 23 3 2 3 5" xfId="43969"/>
    <cellStyle name="Normal 23 3 2 4" xfId="6884"/>
    <cellStyle name="Normal 23 3 2 4 2" xfId="12245"/>
    <cellStyle name="Normal 23 3 2 4 2 2" xfId="31803"/>
    <cellStyle name="Normal 23 3 2 4 2 3" xfId="49588"/>
    <cellStyle name="Normal 23 3 2 4 3" xfId="18368"/>
    <cellStyle name="Normal 23 3 2 4 3 2" xfId="37726"/>
    <cellStyle name="Normal 23 3 2 4 4" xfId="26543"/>
    <cellStyle name="Normal 23 3 2 4 5" xfId="44373"/>
    <cellStyle name="Normal 23 3 2 5" xfId="8965"/>
    <cellStyle name="Normal 23 3 2 5 2" xfId="28525"/>
    <cellStyle name="Normal 23 3 2 5 3" xfId="46342"/>
    <cellStyle name="Normal 23 3 2 6" xfId="15067"/>
    <cellStyle name="Normal 23 3 2 6 2" xfId="34480"/>
    <cellStyle name="Normal 23 3 2 7" xfId="23297"/>
    <cellStyle name="Normal 23 3 2 8" xfId="41127"/>
    <cellStyle name="Normal 23 3 3" xfId="6036"/>
    <cellStyle name="Normal 23 3 3 2" xfId="11397"/>
    <cellStyle name="Normal 23 3 3 2 2" xfId="30955"/>
    <cellStyle name="Normal 23 3 3 2 3" xfId="48740"/>
    <cellStyle name="Normal 23 3 3 3" xfId="17520"/>
    <cellStyle name="Normal 23 3 3 3 2" xfId="36878"/>
    <cellStyle name="Normal 23 3 3 4" xfId="25695"/>
    <cellStyle name="Normal 23 3 3 5" xfId="43525"/>
    <cellStyle name="Normal 23 3 4" xfId="6277"/>
    <cellStyle name="Normal 23 3 4 2" xfId="11638"/>
    <cellStyle name="Normal 23 3 4 2 2" xfId="31196"/>
    <cellStyle name="Normal 23 3 4 2 3" xfId="48981"/>
    <cellStyle name="Normal 23 3 4 3" xfId="17761"/>
    <cellStyle name="Normal 23 3 4 3 2" xfId="37119"/>
    <cellStyle name="Normal 23 3 4 4" xfId="25936"/>
    <cellStyle name="Normal 23 3 4 5" xfId="43766"/>
    <cellStyle name="Normal 23 3 5" xfId="6681"/>
    <cellStyle name="Normal 23 3 5 2" xfId="12042"/>
    <cellStyle name="Normal 23 3 5 2 2" xfId="31600"/>
    <cellStyle name="Normal 23 3 5 2 3" xfId="49385"/>
    <cellStyle name="Normal 23 3 5 3" xfId="18165"/>
    <cellStyle name="Normal 23 3 5 3 2" xfId="37523"/>
    <cellStyle name="Normal 23 3 5 4" xfId="26340"/>
    <cellStyle name="Normal 23 3 5 5" xfId="44170"/>
    <cellStyle name="Normal 23 3 6" xfId="8762"/>
    <cellStyle name="Normal 23 3 6 2" xfId="28322"/>
    <cellStyle name="Normal 23 3 6 3" xfId="46139"/>
    <cellStyle name="Normal 23 3 7" xfId="14854"/>
    <cellStyle name="Normal 23 3 7 2" xfId="34273"/>
    <cellStyle name="Normal 23 3 8" xfId="23090"/>
    <cellStyle name="Normal 23 3 9" xfId="40924"/>
    <cellStyle name="Normal 23 4" xfId="2993"/>
    <cellStyle name="Normal 23 5" xfId="3291"/>
    <cellStyle name="Normal 23 5 2" xfId="6054"/>
    <cellStyle name="Normal 23 5 2 2" xfId="11415"/>
    <cellStyle name="Normal 23 5 2 2 2" xfId="30973"/>
    <cellStyle name="Normal 23 5 2 2 3" xfId="48758"/>
    <cellStyle name="Normal 23 5 2 3" xfId="17538"/>
    <cellStyle name="Normal 23 5 2 3 2" xfId="36896"/>
    <cellStyle name="Normal 23 5 2 4" xfId="25713"/>
    <cellStyle name="Normal 23 5 2 5" xfId="43543"/>
    <cellStyle name="Normal 23 5 3" xfId="6298"/>
    <cellStyle name="Normal 23 5 3 2" xfId="11659"/>
    <cellStyle name="Normal 23 5 3 2 2" xfId="31217"/>
    <cellStyle name="Normal 23 5 3 2 3" xfId="49002"/>
    <cellStyle name="Normal 23 5 3 3" xfId="17782"/>
    <cellStyle name="Normal 23 5 3 3 2" xfId="37140"/>
    <cellStyle name="Normal 23 5 3 4" xfId="25957"/>
    <cellStyle name="Normal 23 5 3 5" xfId="43787"/>
    <cellStyle name="Normal 23 5 4" xfId="6702"/>
    <cellStyle name="Normal 23 5 4 2" xfId="12063"/>
    <cellStyle name="Normal 23 5 4 2 2" xfId="31621"/>
    <cellStyle name="Normal 23 5 4 2 3" xfId="49406"/>
    <cellStyle name="Normal 23 5 4 3" xfId="18186"/>
    <cellStyle name="Normal 23 5 4 3 2" xfId="37544"/>
    <cellStyle name="Normal 23 5 4 4" xfId="26361"/>
    <cellStyle name="Normal 23 5 4 5" xfId="44191"/>
    <cellStyle name="Normal 23 5 5" xfId="8783"/>
    <cellStyle name="Normal 23 5 5 2" xfId="28343"/>
    <cellStyle name="Normal 23 5 5 3" xfId="46160"/>
    <cellStyle name="Normal 23 5 6" xfId="14885"/>
    <cellStyle name="Normal 23 5 6 2" xfId="34298"/>
    <cellStyle name="Normal 23 5 7" xfId="23115"/>
    <cellStyle name="Normal 23 5 8" xfId="40945"/>
    <cellStyle name="Normal 23 6" xfId="3541"/>
    <cellStyle name="Normal 23 7" xfId="2842"/>
    <cellStyle name="Normal 23 7 2" xfId="8580"/>
    <cellStyle name="Normal 23 7 2 2" xfId="28140"/>
    <cellStyle name="Normal 23 7 2 3" xfId="45957"/>
    <cellStyle name="Normal 23 7 3" xfId="14666"/>
    <cellStyle name="Normal 23 7 3 2" xfId="34089"/>
    <cellStyle name="Normal 23 7 4" xfId="22906"/>
    <cellStyle name="Normal 23 7 5" xfId="40742"/>
    <cellStyle name="Normal 23 8" xfId="4796"/>
    <cellStyle name="Normal 23 8 2" xfId="10183"/>
    <cellStyle name="Normal 23 8 2 2" xfId="29741"/>
    <cellStyle name="Normal 23 8 2 3" xfId="47555"/>
    <cellStyle name="Normal 23 8 3" xfId="16302"/>
    <cellStyle name="Normal 23 8 3 2" xfId="35693"/>
    <cellStyle name="Normal 23 8 4" xfId="24510"/>
    <cellStyle name="Normal 23 8 5" xfId="42340"/>
    <cellStyle name="Normal 23 9" xfId="6095"/>
    <cellStyle name="Normal 23 9 2" xfId="11456"/>
    <cellStyle name="Normal 23 9 2 2" xfId="31014"/>
    <cellStyle name="Normal 23 9 2 3" xfId="48799"/>
    <cellStyle name="Normal 23 9 3" xfId="17579"/>
    <cellStyle name="Normal 23 9 3 2" xfId="36937"/>
    <cellStyle name="Normal 23 9 4" xfId="25754"/>
    <cellStyle name="Normal 23 9 5" xfId="43584"/>
    <cellStyle name="Normal 24" xfId="1040"/>
    <cellStyle name="Normal 24 10" xfId="6501"/>
    <cellStyle name="Normal 24 10 2" xfId="11862"/>
    <cellStyle name="Normal 24 10 2 2" xfId="31420"/>
    <cellStyle name="Normal 24 10 2 3" xfId="49205"/>
    <cellStyle name="Normal 24 10 3" xfId="17985"/>
    <cellStyle name="Normal 24 10 3 2" xfId="37343"/>
    <cellStyle name="Normal 24 10 4" xfId="26160"/>
    <cellStyle name="Normal 24 10 5" xfId="43990"/>
    <cellStyle name="Normal 24 2" xfId="2899"/>
    <cellStyle name="Normal 24 2 10" xfId="40756"/>
    <cellStyle name="Normal 24 2 2" xfId="3239"/>
    <cellStyle name="Normal 24 2 2 2" xfId="3486"/>
    <cellStyle name="Normal 24 2 2 2 2" xfId="6089"/>
    <cellStyle name="Normal 24 2 2 2 2 2" xfId="11450"/>
    <cellStyle name="Normal 24 2 2 2 2 2 2" xfId="31008"/>
    <cellStyle name="Normal 24 2 2 2 2 2 3" xfId="48793"/>
    <cellStyle name="Normal 24 2 2 2 2 3" xfId="17573"/>
    <cellStyle name="Normal 24 2 2 2 2 3 2" xfId="36931"/>
    <cellStyle name="Normal 24 2 2 2 2 4" xfId="25748"/>
    <cellStyle name="Normal 24 2 2 2 2 5" xfId="43578"/>
    <cellStyle name="Normal 24 2 2 2 3" xfId="6493"/>
    <cellStyle name="Normal 24 2 2 2 3 2" xfId="11854"/>
    <cellStyle name="Normal 24 2 2 2 3 2 2" xfId="31412"/>
    <cellStyle name="Normal 24 2 2 2 3 2 3" xfId="49197"/>
    <cellStyle name="Normal 24 2 2 2 3 3" xfId="17977"/>
    <cellStyle name="Normal 24 2 2 2 3 3 2" xfId="37335"/>
    <cellStyle name="Normal 24 2 2 2 3 4" xfId="26152"/>
    <cellStyle name="Normal 24 2 2 2 3 5" xfId="43982"/>
    <cellStyle name="Normal 24 2 2 2 4" xfId="6897"/>
    <cellStyle name="Normal 24 2 2 2 4 2" xfId="12258"/>
    <cellStyle name="Normal 24 2 2 2 4 2 2" xfId="31816"/>
    <cellStyle name="Normal 24 2 2 2 4 2 3" xfId="49601"/>
    <cellStyle name="Normal 24 2 2 2 4 3" xfId="18381"/>
    <cellStyle name="Normal 24 2 2 2 4 3 2" xfId="37739"/>
    <cellStyle name="Normal 24 2 2 2 4 4" xfId="26556"/>
    <cellStyle name="Normal 24 2 2 2 4 5" xfId="44386"/>
    <cellStyle name="Normal 24 2 2 2 5" xfId="8978"/>
    <cellStyle name="Normal 24 2 2 2 5 2" xfId="28538"/>
    <cellStyle name="Normal 24 2 2 2 5 3" xfId="46355"/>
    <cellStyle name="Normal 24 2 2 2 6" xfId="15080"/>
    <cellStyle name="Normal 24 2 2 2 6 2" xfId="34493"/>
    <cellStyle name="Normal 24 2 2 2 7" xfId="23310"/>
    <cellStyle name="Normal 24 2 2 2 8" xfId="41140"/>
    <cellStyle name="Normal 24 2 2 3" xfId="6049"/>
    <cellStyle name="Normal 24 2 2 3 2" xfId="11410"/>
    <cellStyle name="Normal 24 2 2 3 2 2" xfId="30968"/>
    <cellStyle name="Normal 24 2 2 3 2 3" xfId="48753"/>
    <cellStyle name="Normal 24 2 2 3 3" xfId="17533"/>
    <cellStyle name="Normal 24 2 2 3 3 2" xfId="36891"/>
    <cellStyle name="Normal 24 2 2 3 4" xfId="25708"/>
    <cellStyle name="Normal 24 2 2 3 5" xfId="43538"/>
    <cellStyle name="Normal 24 2 2 4" xfId="6290"/>
    <cellStyle name="Normal 24 2 2 4 2" xfId="11651"/>
    <cellStyle name="Normal 24 2 2 4 2 2" xfId="31209"/>
    <cellStyle name="Normal 24 2 2 4 2 3" xfId="48994"/>
    <cellStyle name="Normal 24 2 2 4 3" xfId="17774"/>
    <cellStyle name="Normal 24 2 2 4 3 2" xfId="37132"/>
    <cellStyle name="Normal 24 2 2 4 4" xfId="25949"/>
    <cellStyle name="Normal 24 2 2 4 5" xfId="43779"/>
    <cellStyle name="Normal 24 2 2 5" xfId="6694"/>
    <cellStyle name="Normal 24 2 2 5 2" xfId="12055"/>
    <cellStyle name="Normal 24 2 2 5 2 2" xfId="31613"/>
    <cellStyle name="Normal 24 2 2 5 2 3" xfId="49398"/>
    <cellStyle name="Normal 24 2 2 5 3" xfId="18178"/>
    <cellStyle name="Normal 24 2 2 5 3 2" xfId="37536"/>
    <cellStyle name="Normal 24 2 2 5 4" xfId="26353"/>
    <cellStyle name="Normal 24 2 2 5 5" xfId="44183"/>
    <cellStyle name="Normal 24 2 2 6" xfId="8775"/>
    <cellStyle name="Normal 24 2 2 6 2" xfId="28335"/>
    <cellStyle name="Normal 24 2 2 6 3" xfId="46152"/>
    <cellStyle name="Normal 24 2 2 7" xfId="14872"/>
    <cellStyle name="Normal 24 2 2 7 2" xfId="34288"/>
    <cellStyle name="Normal 24 2 2 8" xfId="23105"/>
    <cellStyle name="Normal 24 2 2 9" xfId="40937"/>
    <cellStyle name="Normal 24 2 3" xfId="3305"/>
    <cellStyle name="Normal 24 2 3 2" xfId="6067"/>
    <cellStyle name="Normal 24 2 3 2 2" xfId="11428"/>
    <cellStyle name="Normal 24 2 3 2 2 2" xfId="30986"/>
    <cellStyle name="Normal 24 2 3 2 2 3" xfId="48771"/>
    <cellStyle name="Normal 24 2 3 2 3" xfId="17551"/>
    <cellStyle name="Normal 24 2 3 2 3 2" xfId="36909"/>
    <cellStyle name="Normal 24 2 3 2 4" xfId="25726"/>
    <cellStyle name="Normal 24 2 3 2 5" xfId="43556"/>
    <cellStyle name="Normal 24 2 3 3" xfId="6312"/>
    <cellStyle name="Normal 24 2 3 3 2" xfId="11673"/>
    <cellStyle name="Normal 24 2 3 3 2 2" xfId="31231"/>
    <cellStyle name="Normal 24 2 3 3 2 3" xfId="49016"/>
    <cellStyle name="Normal 24 2 3 3 3" xfId="17796"/>
    <cellStyle name="Normal 24 2 3 3 3 2" xfId="37154"/>
    <cellStyle name="Normal 24 2 3 3 4" xfId="25971"/>
    <cellStyle name="Normal 24 2 3 3 5" xfId="43801"/>
    <cellStyle name="Normal 24 2 3 4" xfId="6716"/>
    <cellStyle name="Normal 24 2 3 4 2" xfId="12077"/>
    <cellStyle name="Normal 24 2 3 4 2 2" xfId="31635"/>
    <cellStyle name="Normal 24 2 3 4 2 3" xfId="49420"/>
    <cellStyle name="Normal 24 2 3 4 3" xfId="18200"/>
    <cellStyle name="Normal 24 2 3 4 3 2" xfId="37558"/>
    <cellStyle name="Normal 24 2 3 4 4" xfId="26375"/>
    <cellStyle name="Normal 24 2 3 4 5" xfId="44205"/>
    <cellStyle name="Normal 24 2 3 5" xfId="8797"/>
    <cellStyle name="Normal 24 2 3 5 2" xfId="28357"/>
    <cellStyle name="Normal 24 2 3 5 3" xfId="46174"/>
    <cellStyle name="Normal 24 2 3 6" xfId="14899"/>
    <cellStyle name="Normal 24 2 3 6 2" xfId="34312"/>
    <cellStyle name="Normal 24 2 3 7" xfId="23129"/>
    <cellStyle name="Normal 24 2 3 8" xfId="40959"/>
    <cellStyle name="Normal 24 2 4" xfId="4860"/>
    <cellStyle name="Normal 24 2 4 2" xfId="10244"/>
    <cellStyle name="Normal 24 2 4 2 2" xfId="29802"/>
    <cellStyle name="Normal 24 2 4 2 3" xfId="47616"/>
    <cellStyle name="Normal 24 2 4 3" xfId="16366"/>
    <cellStyle name="Normal 24 2 4 3 2" xfId="35754"/>
    <cellStyle name="Normal 24 2 4 4" xfId="24571"/>
    <cellStyle name="Normal 24 2 4 5" xfId="42401"/>
    <cellStyle name="Normal 24 2 5" xfId="6109"/>
    <cellStyle name="Normal 24 2 5 2" xfId="11470"/>
    <cellStyle name="Normal 24 2 5 2 2" xfId="31028"/>
    <cellStyle name="Normal 24 2 5 2 3" xfId="48813"/>
    <cellStyle name="Normal 24 2 5 3" xfId="17593"/>
    <cellStyle name="Normal 24 2 5 3 2" xfId="36951"/>
    <cellStyle name="Normal 24 2 5 4" xfId="25768"/>
    <cellStyle name="Normal 24 2 5 5" xfId="43598"/>
    <cellStyle name="Normal 24 2 6" xfId="6513"/>
    <cellStyle name="Normal 24 2 6 2" xfId="11874"/>
    <cellStyle name="Normal 24 2 6 2 2" xfId="31432"/>
    <cellStyle name="Normal 24 2 6 2 3" xfId="49217"/>
    <cellStyle name="Normal 24 2 6 3" xfId="17997"/>
    <cellStyle name="Normal 24 2 6 3 2" xfId="37355"/>
    <cellStyle name="Normal 24 2 6 4" xfId="26172"/>
    <cellStyle name="Normal 24 2 6 5" xfId="44002"/>
    <cellStyle name="Normal 24 2 7" xfId="8594"/>
    <cellStyle name="Normal 24 2 7 2" xfId="28154"/>
    <cellStyle name="Normal 24 2 7 3" xfId="45971"/>
    <cellStyle name="Normal 24 2 8" xfId="14685"/>
    <cellStyle name="Normal 24 2 8 2" xfId="34105"/>
    <cellStyle name="Normal 24 2 9" xfId="22922"/>
    <cellStyle name="Normal 24 3" xfId="3185"/>
    <cellStyle name="Normal 24 3 2" xfId="3475"/>
    <cellStyle name="Normal 24 3 2 2" xfId="6078"/>
    <cellStyle name="Normal 24 3 2 2 2" xfId="11439"/>
    <cellStyle name="Normal 24 3 2 2 2 2" xfId="30997"/>
    <cellStyle name="Normal 24 3 2 2 2 3" xfId="48782"/>
    <cellStyle name="Normal 24 3 2 2 3" xfId="17562"/>
    <cellStyle name="Normal 24 3 2 2 3 2" xfId="36920"/>
    <cellStyle name="Normal 24 3 2 2 4" xfId="25737"/>
    <cellStyle name="Normal 24 3 2 2 5" xfId="43567"/>
    <cellStyle name="Normal 24 3 2 3" xfId="6482"/>
    <cellStyle name="Normal 24 3 2 3 2" xfId="11843"/>
    <cellStyle name="Normal 24 3 2 3 2 2" xfId="31401"/>
    <cellStyle name="Normal 24 3 2 3 2 3" xfId="49186"/>
    <cellStyle name="Normal 24 3 2 3 3" xfId="17966"/>
    <cellStyle name="Normal 24 3 2 3 3 2" xfId="37324"/>
    <cellStyle name="Normal 24 3 2 3 4" xfId="26141"/>
    <cellStyle name="Normal 24 3 2 3 5" xfId="43971"/>
    <cellStyle name="Normal 24 3 2 4" xfId="6886"/>
    <cellStyle name="Normal 24 3 2 4 2" xfId="12247"/>
    <cellStyle name="Normal 24 3 2 4 2 2" xfId="31805"/>
    <cellStyle name="Normal 24 3 2 4 2 3" xfId="49590"/>
    <cellStyle name="Normal 24 3 2 4 3" xfId="18370"/>
    <cellStyle name="Normal 24 3 2 4 3 2" xfId="37728"/>
    <cellStyle name="Normal 24 3 2 4 4" xfId="26545"/>
    <cellStyle name="Normal 24 3 2 4 5" xfId="44375"/>
    <cellStyle name="Normal 24 3 2 5" xfId="8967"/>
    <cellStyle name="Normal 24 3 2 5 2" xfId="28527"/>
    <cellStyle name="Normal 24 3 2 5 3" xfId="46344"/>
    <cellStyle name="Normal 24 3 2 6" xfId="15069"/>
    <cellStyle name="Normal 24 3 2 6 2" xfId="34482"/>
    <cellStyle name="Normal 24 3 2 7" xfId="23299"/>
    <cellStyle name="Normal 24 3 2 8" xfId="41129"/>
    <cellStyle name="Normal 24 3 3" xfId="6038"/>
    <cellStyle name="Normal 24 3 3 2" xfId="11399"/>
    <cellStyle name="Normal 24 3 3 2 2" xfId="30957"/>
    <cellStyle name="Normal 24 3 3 2 3" xfId="48742"/>
    <cellStyle name="Normal 24 3 3 3" xfId="17522"/>
    <cellStyle name="Normal 24 3 3 3 2" xfId="36880"/>
    <cellStyle name="Normal 24 3 3 4" xfId="25697"/>
    <cellStyle name="Normal 24 3 3 5" xfId="43527"/>
    <cellStyle name="Normal 24 3 4" xfId="6279"/>
    <cellStyle name="Normal 24 3 4 2" xfId="11640"/>
    <cellStyle name="Normal 24 3 4 2 2" xfId="31198"/>
    <cellStyle name="Normal 24 3 4 2 3" xfId="48983"/>
    <cellStyle name="Normal 24 3 4 3" xfId="17763"/>
    <cellStyle name="Normal 24 3 4 3 2" xfId="37121"/>
    <cellStyle name="Normal 24 3 4 4" xfId="25938"/>
    <cellStyle name="Normal 24 3 4 5" xfId="43768"/>
    <cellStyle name="Normal 24 3 5" xfId="6683"/>
    <cellStyle name="Normal 24 3 5 2" xfId="12044"/>
    <cellStyle name="Normal 24 3 5 2 2" xfId="31602"/>
    <cellStyle name="Normal 24 3 5 2 3" xfId="49387"/>
    <cellStyle name="Normal 24 3 5 3" xfId="18167"/>
    <cellStyle name="Normal 24 3 5 3 2" xfId="37525"/>
    <cellStyle name="Normal 24 3 5 4" xfId="26342"/>
    <cellStyle name="Normal 24 3 5 5" xfId="44172"/>
    <cellStyle name="Normal 24 3 6" xfId="8764"/>
    <cellStyle name="Normal 24 3 6 2" xfId="28324"/>
    <cellStyle name="Normal 24 3 6 3" xfId="46141"/>
    <cellStyle name="Normal 24 3 7" xfId="14856"/>
    <cellStyle name="Normal 24 3 7 2" xfId="34275"/>
    <cellStyle name="Normal 24 3 8" xfId="23092"/>
    <cellStyle name="Normal 24 3 9" xfId="40926"/>
    <cellStyle name="Normal 24 4" xfId="2994"/>
    <cellStyle name="Normal 24 5" xfId="3293"/>
    <cellStyle name="Normal 24 5 2" xfId="6056"/>
    <cellStyle name="Normal 24 5 2 2" xfId="11417"/>
    <cellStyle name="Normal 24 5 2 2 2" xfId="30975"/>
    <cellStyle name="Normal 24 5 2 2 3" xfId="48760"/>
    <cellStyle name="Normal 24 5 2 3" xfId="17540"/>
    <cellStyle name="Normal 24 5 2 3 2" xfId="36898"/>
    <cellStyle name="Normal 24 5 2 4" xfId="25715"/>
    <cellStyle name="Normal 24 5 2 5" xfId="43545"/>
    <cellStyle name="Normal 24 5 3" xfId="6300"/>
    <cellStyle name="Normal 24 5 3 2" xfId="11661"/>
    <cellStyle name="Normal 24 5 3 2 2" xfId="31219"/>
    <cellStyle name="Normal 24 5 3 2 3" xfId="49004"/>
    <cellStyle name="Normal 24 5 3 3" xfId="17784"/>
    <cellStyle name="Normal 24 5 3 3 2" xfId="37142"/>
    <cellStyle name="Normal 24 5 3 4" xfId="25959"/>
    <cellStyle name="Normal 24 5 3 5" xfId="43789"/>
    <cellStyle name="Normal 24 5 4" xfId="6704"/>
    <cellStyle name="Normal 24 5 4 2" xfId="12065"/>
    <cellStyle name="Normal 24 5 4 2 2" xfId="31623"/>
    <cellStyle name="Normal 24 5 4 2 3" xfId="49408"/>
    <cellStyle name="Normal 24 5 4 3" xfId="18188"/>
    <cellStyle name="Normal 24 5 4 3 2" xfId="37546"/>
    <cellStyle name="Normal 24 5 4 4" xfId="26363"/>
    <cellStyle name="Normal 24 5 4 5" xfId="44193"/>
    <cellStyle name="Normal 24 5 5" xfId="8785"/>
    <cellStyle name="Normal 24 5 5 2" xfId="28345"/>
    <cellStyle name="Normal 24 5 5 3" xfId="46162"/>
    <cellStyle name="Normal 24 5 6" xfId="14887"/>
    <cellStyle name="Normal 24 5 6 2" xfId="34300"/>
    <cellStyle name="Normal 24 5 7" xfId="23117"/>
    <cellStyle name="Normal 24 5 8" xfId="40947"/>
    <cellStyle name="Normal 24 6" xfId="3542"/>
    <cellStyle name="Normal 24 7" xfId="2844"/>
    <cellStyle name="Normal 24 7 2" xfId="8582"/>
    <cellStyle name="Normal 24 7 2 2" xfId="28142"/>
    <cellStyle name="Normal 24 7 2 3" xfId="45959"/>
    <cellStyle name="Normal 24 7 3" xfId="14668"/>
    <cellStyle name="Normal 24 7 3 2" xfId="34091"/>
    <cellStyle name="Normal 24 7 4" xfId="22908"/>
    <cellStyle name="Normal 24 7 5" xfId="40744"/>
    <cellStyle name="Normal 24 8" xfId="4794"/>
    <cellStyle name="Normal 24 8 2" xfId="10181"/>
    <cellStyle name="Normal 24 8 2 2" xfId="29739"/>
    <cellStyle name="Normal 24 8 2 3" xfId="47553"/>
    <cellStyle name="Normal 24 8 3" xfId="16300"/>
    <cellStyle name="Normal 24 8 3 2" xfId="35691"/>
    <cellStyle name="Normal 24 8 4" xfId="24508"/>
    <cellStyle name="Normal 24 8 5" xfId="42338"/>
    <cellStyle name="Normal 24 9" xfId="6097"/>
    <cellStyle name="Normal 24 9 2" xfId="11458"/>
    <cellStyle name="Normal 24 9 2 2" xfId="31016"/>
    <cellStyle name="Normal 24 9 2 3" xfId="48801"/>
    <cellStyle name="Normal 24 9 3" xfId="17581"/>
    <cellStyle name="Normal 24 9 3 2" xfId="36939"/>
    <cellStyle name="Normal 24 9 4" xfId="25756"/>
    <cellStyle name="Normal 24 9 5" xfId="43586"/>
    <cellStyle name="Normal 25" xfId="1102"/>
    <cellStyle name="Normal 25 10" xfId="6500"/>
    <cellStyle name="Normal 25 10 2" xfId="11861"/>
    <cellStyle name="Normal 25 10 2 2" xfId="31419"/>
    <cellStyle name="Normal 25 10 2 3" xfId="49204"/>
    <cellStyle name="Normal 25 10 3" xfId="17984"/>
    <cellStyle name="Normal 25 10 3 2" xfId="37342"/>
    <cellStyle name="Normal 25 10 4" xfId="26159"/>
    <cellStyle name="Normal 25 10 5" xfId="43989"/>
    <cellStyle name="Normal 25 2" xfId="2898"/>
    <cellStyle name="Normal 25 2 10" xfId="40755"/>
    <cellStyle name="Normal 25 2 2" xfId="3238"/>
    <cellStyle name="Normal 25 2 2 2" xfId="3485"/>
    <cellStyle name="Normal 25 2 2 2 2" xfId="6088"/>
    <cellStyle name="Normal 25 2 2 2 2 2" xfId="11449"/>
    <cellStyle name="Normal 25 2 2 2 2 2 2" xfId="31007"/>
    <cellStyle name="Normal 25 2 2 2 2 2 3" xfId="48792"/>
    <cellStyle name="Normal 25 2 2 2 2 3" xfId="17572"/>
    <cellStyle name="Normal 25 2 2 2 2 3 2" xfId="36930"/>
    <cellStyle name="Normal 25 2 2 2 2 4" xfId="25747"/>
    <cellStyle name="Normal 25 2 2 2 2 5" xfId="43577"/>
    <cellStyle name="Normal 25 2 2 2 3" xfId="6492"/>
    <cellStyle name="Normal 25 2 2 2 3 2" xfId="11853"/>
    <cellStyle name="Normal 25 2 2 2 3 2 2" xfId="31411"/>
    <cellStyle name="Normal 25 2 2 2 3 2 3" xfId="49196"/>
    <cellStyle name="Normal 25 2 2 2 3 3" xfId="17976"/>
    <cellStyle name="Normal 25 2 2 2 3 3 2" xfId="37334"/>
    <cellStyle name="Normal 25 2 2 2 3 4" xfId="26151"/>
    <cellStyle name="Normal 25 2 2 2 3 5" xfId="43981"/>
    <cellStyle name="Normal 25 2 2 2 4" xfId="6896"/>
    <cellStyle name="Normal 25 2 2 2 4 2" xfId="12257"/>
    <cellStyle name="Normal 25 2 2 2 4 2 2" xfId="31815"/>
    <cellStyle name="Normal 25 2 2 2 4 2 3" xfId="49600"/>
    <cellStyle name="Normal 25 2 2 2 4 3" xfId="18380"/>
    <cellStyle name="Normal 25 2 2 2 4 3 2" xfId="37738"/>
    <cellStyle name="Normal 25 2 2 2 4 4" xfId="26555"/>
    <cellStyle name="Normal 25 2 2 2 4 5" xfId="44385"/>
    <cellStyle name="Normal 25 2 2 2 5" xfId="8977"/>
    <cellStyle name="Normal 25 2 2 2 5 2" xfId="28537"/>
    <cellStyle name="Normal 25 2 2 2 5 3" xfId="46354"/>
    <cellStyle name="Normal 25 2 2 2 6" xfId="15079"/>
    <cellStyle name="Normal 25 2 2 2 6 2" xfId="34492"/>
    <cellStyle name="Normal 25 2 2 2 7" xfId="23309"/>
    <cellStyle name="Normal 25 2 2 2 8" xfId="41139"/>
    <cellStyle name="Normal 25 2 2 3" xfId="6048"/>
    <cellStyle name="Normal 25 2 2 3 2" xfId="11409"/>
    <cellStyle name="Normal 25 2 2 3 2 2" xfId="30967"/>
    <cellStyle name="Normal 25 2 2 3 2 3" xfId="48752"/>
    <cellStyle name="Normal 25 2 2 3 3" xfId="17532"/>
    <cellStyle name="Normal 25 2 2 3 3 2" xfId="36890"/>
    <cellStyle name="Normal 25 2 2 3 4" xfId="25707"/>
    <cellStyle name="Normal 25 2 2 3 5" xfId="43537"/>
    <cellStyle name="Normal 25 2 2 4" xfId="6289"/>
    <cellStyle name="Normal 25 2 2 4 2" xfId="11650"/>
    <cellStyle name="Normal 25 2 2 4 2 2" xfId="31208"/>
    <cellStyle name="Normal 25 2 2 4 2 3" xfId="48993"/>
    <cellStyle name="Normal 25 2 2 4 3" xfId="17773"/>
    <cellStyle name="Normal 25 2 2 4 3 2" xfId="37131"/>
    <cellStyle name="Normal 25 2 2 4 4" xfId="25948"/>
    <cellStyle name="Normal 25 2 2 4 5" xfId="43778"/>
    <cellStyle name="Normal 25 2 2 5" xfId="6693"/>
    <cellStyle name="Normal 25 2 2 5 2" xfId="12054"/>
    <cellStyle name="Normal 25 2 2 5 2 2" xfId="31612"/>
    <cellStyle name="Normal 25 2 2 5 2 3" xfId="49397"/>
    <cellStyle name="Normal 25 2 2 5 3" xfId="18177"/>
    <cellStyle name="Normal 25 2 2 5 3 2" xfId="37535"/>
    <cellStyle name="Normal 25 2 2 5 4" xfId="26352"/>
    <cellStyle name="Normal 25 2 2 5 5" xfId="44182"/>
    <cellStyle name="Normal 25 2 2 6" xfId="8774"/>
    <cellStyle name="Normal 25 2 2 6 2" xfId="28334"/>
    <cellStyle name="Normal 25 2 2 6 3" xfId="46151"/>
    <cellStyle name="Normal 25 2 2 7" xfId="14871"/>
    <cellStyle name="Normal 25 2 2 7 2" xfId="34287"/>
    <cellStyle name="Normal 25 2 2 8" xfId="23104"/>
    <cellStyle name="Normal 25 2 2 9" xfId="40936"/>
    <cellStyle name="Normal 25 2 3" xfId="3304"/>
    <cellStyle name="Normal 25 2 3 2" xfId="6066"/>
    <cellStyle name="Normal 25 2 3 2 2" xfId="11427"/>
    <cellStyle name="Normal 25 2 3 2 2 2" xfId="30985"/>
    <cellStyle name="Normal 25 2 3 2 2 3" xfId="48770"/>
    <cellStyle name="Normal 25 2 3 2 3" xfId="17550"/>
    <cellStyle name="Normal 25 2 3 2 3 2" xfId="36908"/>
    <cellStyle name="Normal 25 2 3 2 4" xfId="25725"/>
    <cellStyle name="Normal 25 2 3 2 5" xfId="43555"/>
    <cellStyle name="Normal 25 2 3 3" xfId="6311"/>
    <cellStyle name="Normal 25 2 3 3 2" xfId="11672"/>
    <cellStyle name="Normal 25 2 3 3 2 2" xfId="31230"/>
    <cellStyle name="Normal 25 2 3 3 2 3" xfId="49015"/>
    <cellStyle name="Normal 25 2 3 3 3" xfId="17795"/>
    <cellStyle name="Normal 25 2 3 3 3 2" xfId="37153"/>
    <cellStyle name="Normal 25 2 3 3 4" xfId="25970"/>
    <cellStyle name="Normal 25 2 3 3 5" xfId="43800"/>
    <cellStyle name="Normal 25 2 3 4" xfId="6715"/>
    <cellStyle name="Normal 25 2 3 4 2" xfId="12076"/>
    <cellStyle name="Normal 25 2 3 4 2 2" xfId="31634"/>
    <cellStyle name="Normal 25 2 3 4 2 3" xfId="49419"/>
    <cellStyle name="Normal 25 2 3 4 3" xfId="18199"/>
    <cellStyle name="Normal 25 2 3 4 3 2" xfId="37557"/>
    <cellStyle name="Normal 25 2 3 4 4" xfId="26374"/>
    <cellStyle name="Normal 25 2 3 4 5" xfId="44204"/>
    <cellStyle name="Normal 25 2 3 5" xfId="8796"/>
    <cellStyle name="Normal 25 2 3 5 2" xfId="28356"/>
    <cellStyle name="Normal 25 2 3 5 3" xfId="46173"/>
    <cellStyle name="Normal 25 2 3 6" xfId="14898"/>
    <cellStyle name="Normal 25 2 3 6 2" xfId="34311"/>
    <cellStyle name="Normal 25 2 3 7" xfId="23128"/>
    <cellStyle name="Normal 25 2 3 8" xfId="40958"/>
    <cellStyle name="Normal 25 2 4" xfId="4784"/>
    <cellStyle name="Normal 25 2 4 2" xfId="10171"/>
    <cellStyle name="Normal 25 2 4 2 2" xfId="29729"/>
    <cellStyle name="Normal 25 2 4 2 3" xfId="47543"/>
    <cellStyle name="Normal 25 2 4 3" xfId="16290"/>
    <cellStyle name="Normal 25 2 4 3 2" xfId="35681"/>
    <cellStyle name="Normal 25 2 4 4" xfId="24498"/>
    <cellStyle name="Normal 25 2 4 5" xfId="42328"/>
    <cellStyle name="Normal 25 2 5" xfId="6108"/>
    <cellStyle name="Normal 25 2 5 2" xfId="11469"/>
    <cellStyle name="Normal 25 2 5 2 2" xfId="31027"/>
    <cellStyle name="Normal 25 2 5 2 3" xfId="48812"/>
    <cellStyle name="Normal 25 2 5 3" xfId="17592"/>
    <cellStyle name="Normal 25 2 5 3 2" xfId="36950"/>
    <cellStyle name="Normal 25 2 5 4" xfId="25767"/>
    <cellStyle name="Normal 25 2 5 5" xfId="43597"/>
    <cellStyle name="Normal 25 2 6" xfId="6512"/>
    <cellStyle name="Normal 25 2 6 2" xfId="11873"/>
    <cellStyle name="Normal 25 2 6 2 2" xfId="31431"/>
    <cellStyle name="Normal 25 2 6 2 3" xfId="49216"/>
    <cellStyle name="Normal 25 2 6 3" xfId="17996"/>
    <cellStyle name="Normal 25 2 6 3 2" xfId="37354"/>
    <cellStyle name="Normal 25 2 6 4" xfId="26171"/>
    <cellStyle name="Normal 25 2 6 5" xfId="44001"/>
    <cellStyle name="Normal 25 2 7" xfId="8593"/>
    <cellStyle name="Normal 25 2 7 2" xfId="28153"/>
    <cellStyle name="Normal 25 2 7 3" xfId="45970"/>
    <cellStyle name="Normal 25 2 8" xfId="14684"/>
    <cellStyle name="Normal 25 2 8 2" xfId="34104"/>
    <cellStyle name="Normal 25 2 9" xfId="22921"/>
    <cellStyle name="Normal 25 3" xfId="3184"/>
    <cellStyle name="Normal 25 3 2" xfId="3474"/>
    <cellStyle name="Normal 25 3 2 2" xfId="6077"/>
    <cellStyle name="Normal 25 3 2 2 2" xfId="11438"/>
    <cellStyle name="Normal 25 3 2 2 2 2" xfId="30996"/>
    <cellStyle name="Normal 25 3 2 2 2 3" xfId="48781"/>
    <cellStyle name="Normal 25 3 2 2 3" xfId="17561"/>
    <cellStyle name="Normal 25 3 2 2 3 2" xfId="36919"/>
    <cellStyle name="Normal 25 3 2 2 4" xfId="25736"/>
    <cellStyle name="Normal 25 3 2 2 5" xfId="43566"/>
    <cellStyle name="Normal 25 3 2 3" xfId="6481"/>
    <cellStyle name="Normal 25 3 2 3 2" xfId="11842"/>
    <cellStyle name="Normal 25 3 2 3 2 2" xfId="31400"/>
    <cellStyle name="Normal 25 3 2 3 2 3" xfId="49185"/>
    <cellStyle name="Normal 25 3 2 3 3" xfId="17965"/>
    <cellStyle name="Normal 25 3 2 3 3 2" xfId="37323"/>
    <cellStyle name="Normal 25 3 2 3 4" xfId="26140"/>
    <cellStyle name="Normal 25 3 2 3 5" xfId="43970"/>
    <cellStyle name="Normal 25 3 2 4" xfId="6885"/>
    <cellStyle name="Normal 25 3 2 4 2" xfId="12246"/>
    <cellStyle name="Normal 25 3 2 4 2 2" xfId="31804"/>
    <cellStyle name="Normal 25 3 2 4 2 3" xfId="49589"/>
    <cellStyle name="Normal 25 3 2 4 3" xfId="18369"/>
    <cellStyle name="Normal 25 3 2 4 3 2" xfId="37727"/>
    <cellStyle name="Normal 25 3 2 4 4" xfId="26544"/>
    <cellStyle name="Normal 25 3 2 4 5" xfId="44374"/>
    <cellStyle name="Normal 25 3 2 5" xfId="8966"/>
    <cellStyle name="Normal 25 3 2 5 2" xfId="28526"/>
    <cellStyle name="Normal 25 3 2 5 3" xfId="46343"/>
    <cellStyle name="Normal 25 3 2 6" xfId="15068"/>
    <cellStyle name="Normal 25 3 2 6 2" xfId="34481"/>
    <cellStyle name="Normal 25 3 2 7" xfId="23298"/>
    <cellStyle name="Normal 25 3 2 8" xfId="41128"/>
    <cellStyle name="Normal 25 3 3" xfId="6037"/>
    <cellStyle name="Normal 25 3 3 2" xfId="11398"/>
    <cellStyle name="Normal 25 3 3 2 2" xfId="30956"/>
    <cellStyle name="Normal 25 3 3 2 3" xfId="48741"/>
    <cellStyle name="Normal 25 3 3 3" xfId="17521"/>
    <cellStyle name="Normal 25 3 3 3 2" xfId="36879"/>
    <cellStyle name="Normal 25 3 3 4" xfId="25696"/>
    <cellStyle name="Normal 25 3 3 5" xfId="43526"/>
    <cellStyle name="Normal 25 3 4" xfId="6278"/>
    <cellStyle name="Normal 25 3 4 2" xfId="11639"/>
    <cellStyle name="Normal 25 3 4 2 2" xfId="31197"/>
    <cellStyle name="Normal 25 3 4 2 3" xfId="48982"/>
    <cellStyle name="Normal 25 3 4 3" xfId="17762"/>
    <cellStyle name="Normal 25 3 4 3 2" xfId="37120"/>
    <cellStyle name="Normal 25 3 4 4" xfId="25937"/>
    <cellStyle name="Normal 25 3 4 5" xfId="43767"/>
    <cellStyle name="Normal 25 3 5" xfId="6682"/>
    <cellStyle name="Normal 25 3 5 2" xfId="12043"/>
    <cellStyle name="Normal 25 3 5 2 2" xfId="31601"/>
    <cellStyle name="Normal 25 3 5 2 3" xfId="49386"/>
    <cellStyle name="Normal 25 3 5 3" xfId="18166"/>
    <cellStyle name="Normal 25 3 5 3 2" xfId="37524"/>
    <cellStyle name="Normal 25 3 5 4" xfId="26341"/>
    <cellStyle name="Normal 25 3 5 5" xfId="44171"/>
    <cellStyle name="Normal 25 3 6" xfId="8763"/>
    <cellStyle name="Normal 25 3 6 2" xfId="28323"/>
    <cellStyle name="Normal 25 3 6 3" xfId="46140"/>
    <cellStyle name="Normal 25 3 7" xfId="14855"/>
    <cellStyle name="Normal 25 3 7 2" xfId="34274"/>
    <cellStyle name="Normal 25 3 8" xfId="23091"/>
    <cellStyle name="Normal 25 3 9" xfId="40925"/>
    <cellStyle name="Normal 25 4" xfId="3045"/>
    <cellStyle name="Normal 25 5" xfId="3292"/>
    <cellStyle name="Normal 25 5 2" xfId="6055"/>
    <cellStyle name="Normal 25 5 2 2" xfId="11416"/>
    <cellStyle name="Normal 25 5 2 2 2" xfId="30974"/>
    <cellStyle name="Normal 25 5 2 2 3" xfId="48759"/>
    <cellStyle name="Normal 25 5 2 3" xfId="17539"/>
    <cellStyle name="Normal 25 5 2 3 2" xfId="36897"/>
    <cellStyle name="Normal 25 5 2 4" xfId="25714"/>
    <cellStyle name="Normal 25 5 2 5" xfId="43544"/>
    <cellStyle name="Normal 25 5 3" xfId="6299"/>
    <cellStyle name="Normal 25 5 3 2" xfId="11660"/>
    <cellStyle name="Normal 25 5 3 2 2" xfId="31218"/>
    <cellStyle name="Normal 25 5 3 2 3" xfId="49003"/>
    <cellStyle name="Normal 25 5 3 3" xfId="17783"/>
    <cellStyle name="Normal 25 5 3 3 2" xfId="37141"/>
    <cellStyle name="Normal 25 5 3 4" xfId="25958"/>
    <cellStyle name="Normal 25 5 3 5" xfId="43788"/>
    <cellStyle name="Normal 25 5 4" xfId="6703"/>
    <cellStyle name="Normal 25 5 4 2" xfId="12064"/>
    <cellStyle name="Normal 25 5 4 2 2" xfId="31622"/>
    <cellStyle name="Normal 25 5 4 2 3" xfId="49407"/>
    <cellStyle name="Normal 25 5 4 3" xfId="18187"/>
    <cellStyle name="Normal 25 5 4 3 2" xfId="37545"/>
    <cellStyle name="Normal 25 5 4 4" xfId="26362"/>
    <cellStyle name="Normal 25 5 4 5" xfId="44192"/>
    <cellStyle name="Normal 25 5 5" xfId="8784"/>
    <cellStyle name="Normal 25 5 5 2" xfId="28344"/>
    <cellStyle name="Normal 25 5 5 3" xfId="46161"/>
    <cellStyle name="Normal 25 5 6" xfId="14886"/>
    <cellStyle name="Normal 25 5 6 2" xfId="34299"/>
    <cellStyle name="Normal 25 5 7" xfId="23116"/>
    <cellStyle name="Normal 25 5 8" xfId="40946"/>
    <cellStyle name="Normal 25 6" xfId="3553"/>
    <cellStyle name="Normal 25 7" xfId="2843"/>
    <cellStyle name="Normal 25 7 2" xfId="8581"/>
    <cellStyle name="Normal 25 7 2 2" xfId="28141"/>
    <cellStyle name="Normal 25 7 2 3" xfId="45958"/>
    <cellStyle name="Normal 25 7 3" xfId="14667"/>
    <cellStyle name="Normal 25 7 3 2" xfId="34090"/>
    <cellStyle name="Normal 25 7 4" xfId="22907"/>
    <cellStyle name="Normal 25 7 5" xfId="40743"/>
    <cellStyle name="Normal 25 8" xfId="4795"/>
    <cellStyle name="Normal 25 8 2" xfId="10182"/>
    <cellStyle name="Normal 25 8 2 2" xfId="29740"/>
    <cellStyle name="Normal 25 8 2 3" xfId="47554"/>
    <cellStyle name="Normal 25 8 3" xfId="16301"/>
    <cellStyle name="Normal 25 8 3 2" xfId="35692"/>
    <cellStyle name="Normal 25 8 4" xfId="24509"/>
    <cellStyle name="Normal 25 8 5" xfId="42339"/>
    <cellStyle name="Normal 25 9" xfId="6096"/>
    <cellStyle name="Normal 25 9 2" xfId="11457"/>
    <cellStyle name="Normal 25 9 2 2" xfId="31015"/>
    <cellStyle name="Normal 25 9 2 3" xfId="48800"/>
    <cellStyle name="Normal 25 9 3" xfId="17580"/>
    <cellStyle name="Normal 25 9 3 2" xfId="36938"/>
    <cellStyle name="Normal 25 9 4" xfId="25755"/>
    <cellStyle name="Normal 25 9 5" xfId="43585"/>
    <cellStyle name="Normal 26" xfId="1126"/>
    <cellStyle name="Normal 26 10" xfId="6502"/>
    <cellStyle name="Normal 26 10 2" xfId="11863"/>
    <cellStyle name="Normal 26 10 2 2" xfId="31421"/>
    <cellStyle name="Normal 26 10 2 3" xfId="49206"/>
    <cellStyle name="Normal 26 10 3" xfId="17986"/>
    <cellStyle name="Normal 26 10 3 2" xfId="37344"/>
    <cellStyle name="Normal 26 10 4" xfId="26161"/>
    <cellStyle name="Normal 26 10 5" xfId="43991"/>
    <cellStyle name="Normal 26 2" xfId="2900"/>
    <cellStyle name="Normal 26 2 10" xfId="40757"/>
    <cellStyle name="Normal 26 2 2" xfId="3240"/>
    <cellStyle name="Normal 26 2 2 2" xfId="3487"/>
    <cellStyle name="Normal 26 2 2 2 2" xfId="6090"/>
    <cellStyle name="Normal 26 2 2 2 2 2" xfId="11451"/>
    <cellStyle name="Normal 26 2 2 2 2 2 2" xfId="31009"/>
    <cellStyle name="Normal 26 2 2 2 2 2 3" xfId="48794"/>
    <cellStyle name="Normal 26 2 2 2 2 3" xfId="17574"/>
    <cellStyle name="Normal 26 2 2 2 2 3 2" xfId="36932"/>
    <cellStyle name="Normal 26 2 2 2 2 4" xfId="25749"/>
    <cellStyle name="Normal 26 2 2 2 2 5" xfId="43579"/>
    <cellStyle name="Normal 26 2 2 2 3" xfId="6494"/>
    <cellStyle name="Normal 26 2 2 2 3 2" xfId="11855"/>
    <cellStyle name="Normal 26 2 2 2 3 2 2" xfId="31413"/>
    <cellStyle name="Normal 26 2 2 2 3 2 3" xfId="49198"/>
    <cellStyle name="Normal 26 2 2 2 3 3" xfId="17978"/>
    <cellStyle name="Normal 26 2 2 2 3 3 2" xfId="37336"/>
    <cellStyle name="Normal 26 2 2 2 3 4" xfId="26153"/>
    <cellStyle name="Normal 26 2 2 2 3 5" xfId="43983"/>
    <cellStyle name="Normal 26 2 2 2 4" xfId="6898"/>
    <cellStyle name="Normal 26 2 2 2 4 2" xfId="12259"/>
    <cellStyle name="Normal 26 2 2 2 4 2 2" xfId="31817"/>
    <cellStyle name="Normal 26 2 2 2 4 2 3" xfId="49602"/>
    <cellStyle name="Normal 26 2 2 2 4 3" xfId="18382"/>
    <cellStyle name="Normal 26 2 2 2 4 3 2" xfId="37740"/>
    <cellStyle name="Normal 26 2 2 2 4 4" xfId="26557"/>
    <cellStyle name="Normal 26 2 2 2 4 5" xfId="44387"/>
    <cellStyle name="Normal 26 2 2 2 5" xfId="8979"/>
    <cellStyle name="Normal 26 2 2 2 5 2" xfId="28539"/>
    <cellStyle name="Normal 26 2 2 2 5 3" xfId="46356"/>
    <cellStyle name="Normal 26 2 2 2 6" xfId="15081"/>
    <cellStyle name="Normal 26 2 2 2 6 2" xfId="34494"/>
    <cellStyle name="Normal 26 2 2 2 7" xfId="23311"/>
    <cellStyle name="Normal 26 2 2 2 8" xfId="41141"/>
    <cellStyle name="Normal 26 2 2 3" xfId="6050"/>
    <cellStyle name="Normal 26 2 2 3 2" xfId="11411"/>
    <cellStyle name="Normal 26 2 2 3 2 2" xfId="30969"/>
    <cellStyle name="Normal 26 2 2 3 2 3" xfId="48754"/>
    <cellStyle name="Normal 26 2 2 3 3" xfId="17534"/>
    <cellStyle name="Normal 26 2 2 3 3 2" xfId="36892"/>
    <cellStyle name="Normal 26 2 2 3 4" xfId="25709"/>
    <cellStyle name="Normal 26 2 2 3 5" xfId="43539"/>
    <cellStyle name="Normal 26 2 2 4" xfId="6291"/>
    <cellStyle name="Normal 26 2 2 4 2" xfId="11652"/>
    <cellStyle name="Normal 26 2 2 4 2 2" xfId="31210"/>
    <cellStyle name="Normal 26 2 2 4 2 3" xfId="48995"/>
    <cellStyle name="Normal 26 2 2 4 3" xfId="17775"/>
    <cellStyle name="Normal 26 2 2 4 3 2" xfId="37133"/>
    <cellStyle name="Normal 26 2 2 4 4" xfId="25950"/>
    <cellStyle name="Normal 26 2 2 4 5" xfId="43780"/>
    <cellStyle name="Normal 26 2 2 5" xfId="6695"/>
    <cellStyle name="Normal 26 2 2 5 2" xfId="12056"/>
    <cellStyle name="Normal 26 2 2 5 2 2" xfId="31614"/>
    <cellStyle name="Normal 26 2 2 5 2 3" xfId="49399"/>
    <cellStyle name="Normal 26 2 2 5 3" xfId="18179"/>
    <cellStyle name="Normal 26 2 2 5 3 2" xfId="37537"/>
    <cellStyle name="Normal 26 2 2 5 4" xfId="26354"/>
    <cellStyle name="Normal 26 2 2 5 5" xfId="44184"/>
    <cellStyle name="Normal 26 2 2 6" xfId="8776"/>
    <cellStyle name="Normal 26 2 2 6 2" xfId="28336"/>
    <cellStyle name="Normal 26 2 2 6 3" xfId="46153"/>
    <cellStyle name="Normal 26 2 2 7" xfId="14873"/>
    <cellStyle name="Normal 26 2 2 7 2" xfId="34289"/>
    <cellStyle name="Normal 26 2 2 8" xfId="23106"/>
    <cellStyle name="Normal 26 2 2 9" xfId="40938"/>
    <cellStyle name="Normal 26 2 3" xfId="3306"/>
    <cellStyle name="Normal 26 2 3 2" xfId="6068"/>
    <cellStyle name="Normal 26 2 3 2 2" xfId="11429"/>
    <cellStyle name="Normal 26 2 3 2 2 2" xfId="30987"/>
    <cellStyle name="Normal 26 2 3 2 2 3" xfId="48772"/>
    <cellStyle name="Normal 26 2 3 2 3" xfId="17552"/>
    <cellStyle name="Normal 26 2 3 2 3 2" xfId="36910"/>
    <cellStyle name="Normal 26 2 3 2 4" xfId="25727"/>
    <cellStyle name="Normal 26 2 3 2 5" xfId="43557"/>
    <cellStyle name="Normal 26 2 3 3" xfId="6313"/>
    <cellStyle name="Normal 26 2 3 3 2" xfId="11674"/>
    <cellStyle name="Normal 26 2 3 3 2 2" xfId="31232"/>
    <cellStyle name="Normal 26 2 3 3 2 3" xfId="49017"/>
    <cellStyle name="Normal 26 2 3 3 3" xfId="17797"/>
    <cellStyle name="Normal 26 2 3 3 3 2" xfId="37155"/>
    <cellStyle name="Normal 26 2 3 3 4" xfId="25972"/>
    <cellStyle name="Normal 26 2 3 3 5" xfId="43802"/>
    <cellStyle name="Normal 26 2 3 4" xfId="6717"/>
    <cellStyle name="Normal 26 2 3 4 2" xfId="12078"/>
    <cellStyle name="Normal 26 2 3 4 2 2" xfId="31636"/>
    <cellStyle name="Normal 26 2 3 4 2 3" xfId="49421"/>
    <cellStyle name="Normal 26 2 3 4 3" xfId="18201"/>
    <cellStyle name="Normal 26 2 3 4 3 2" xfId="37559"/>
    <cellStyle name="Normal 26 2 3 4 4" xfId="26376"/>
    <cellStyle name="Normal 26 2 3 4 5" xfId="44206"/>
    <cellStyle name="Normal 26 2 3 5" xfId="8798"/>
    <cellStyle name="Normal 26 2 3 5 2" xfId="28358"/>
    <cellStyle name="Normal 26 2 3 5 3" xfId="46175"/>
    <cellStyle name="Normal 26 2 3 6" xfId="14900"/>
    <cellStyle name="Normal 26 2 3 6 2" xfId="34313"/>
    <cellStyle name="Normal 26 2 3 7" xfId="23130"/>
    <cellStyle name="Normal 26 2 3 8" xfId="40960"/>
    <cellStyle name="Normal 26 2 4" xfId="4783"/>
    <cellStyle name="Normal 26 2 4 2" xfId="10170"/>
    <cellStyle name="Normal 26 2 4 2 2" xfId="29728"/>
    <cellStyle name="Normal 26 2 4 2 3" xfId="47542"/>
    <cellStyle name="Normal 26 2 4 3" xfId="16289"/>
    <cellStyle name="Normal 26 2 4 3 2" xfId="35680"/>
    <cellStyle name="Normal 26 2 4 4" xfId="24497"/>
    <cellStyle name="Normal 26 2 4 5" xfId="42327"/>
    <cellStyle name="Normal 26 2 5" xfId="6110"/>
    <cellStyle name="Normal 26 2 5 2" xfId="11471"/>
    <cellStyle name="Normal 26 2 5 2 2" xfId="31029"/>
    <cellStyle name="Normal 26 2 5 2 3" xfId="48814"/>
    <cellStyle name="Normal 26 2 5 3" xfId="17594"/>
    <cellStyle name="Normal 26 2 5 3 2" xfId="36952"/>
    <cellStyle name="Normal 26 2 5 4" xfId="25769"/>
    <cellStyle name="Normal 26 2 5 5" xfId="43599"/>
    <cellStyle name="Normal 26 2 6" xfId="6514"/>
    <cellStyle name="Normal 26 2 6 2" xfId="11875"/>
    <cellStyle name="Normal 26 2 6 2 2" xfId="31433"/>
    <cellStyle name="Normal 26 2 6 2 3" xfId="49218"/>
    <cellStyle name="Normal 26 2 6 3" xfId="17998"/>
    <cellStyle name="Normal 26 2 6 3 2" xfId="37356"/>
    <cellStyle name="Normal 26 2 6 4" xfId="26173"/>
    <cellStyle name="Normal 26 2 6 5" xfId="44003"/>
    <cellStyle name="Normal 26 2 7" xfId="8595"/>
    <cellStyle name="Normal 26 2 7 2" xfId="28155"/>
    <cellStyle name="Normal 26 2 7 3" xfId="45972"/>
    <cellStyle name="Normal 26 2 8" xfId="14686"/>
    <cellStyle name="Normal 26 2 8 2" xfId="34106"/>
    <cellStyle name="Normal 26 2 9" xfId="22923"/>
    <cellStyle name="Normal 26 3" xfId="3186"/>
    <cellStyle name="Normal 26 3 2" xfId="3476"/>
    <cellStyle name="Normal 26 3 2 2" xfId="6079"/>
    <cellStyle name="Normal 26 3 2 2 2" xfId="11440"/>
    <cellStyle name="Normal 26 3 2 2 2 2" xfId="30998"/>
    <cellStyle name="Normal 26 3 2 2 2 3" xfId="48783"/>
    <cellStyle name="Normal 26 3 2 2 3" xfId="17563"/>
    <cellStyle name="Normal 26 3 2 2 3 2" xfId="36921"/>
    <cellStyle name="Normal 26 3 2 2 4" xfId="25738"/>
    <cellStyle name="Normal 26 3 2 2 5" xfId="43568"/>
    <cellStyle name="Normal 26 3 2 3" xfId="6483"/>
    <cellStyle name="Normal 26 3 2 3 2" xfId="11844"/>
    <cellStyle name="Normal 26 3 2 3 2 2" xfId="31402"/>
    <cellStyle name="Normal 26 3 2 3 2 3" xfId="49187"/>
    <cellStyle name="Normal 26 3 2 3 3" xfId="17967"/>
    <cellStyle name="Normal 26 3 2 3 3 2" xfId="37325"/>
    <cellStyle name="Normal 26 3 2 3 4" xfId="26142"/>
    <cellStyle name="Normal 26 3 2 3 5" xfId="43972"/>
    <cellStyle name="Normal 26 3 2 4" xfId="6887"/>
    <cellStyle name="Normal 26 3 2 4 2" xfId="12248"/>
    <cellStyle name="Normal 26 3 2 4 2 2" xfId="31806"/>
    <cellStyle name="Normal 26 3 2 4 2 3" xfId="49591"/>
    <cellStyle name="Normal 26 3 2 4 3" xfId="18371"/>
    <cellStyle name="Normal 26 3 2 4 3 2" xfId="37729"/>
    <cellStyle name="Normal 26 3 2 4 4" xfId="26546"/>
    <cellStyle name="Normal 26 3 2 4 5" xfId="44376"/>
    <cellStyle name="Normal 26 3 2 5" xfId="8968"/>
    <cellStyle name="Normal 26 3 2 5 2" xfId="28528"/>
    <cellStyle name="Normal 26 3 2 5 3" xfId="46345"/>
    <cellStyle name="Normal 26 3 2 6" xfId="15070"/>
    <cellStyle name="Normal 26 3 2 6 2" xfId="34483"/>
    <cellStyle name="Normal 26 3 2 7" xfId="23300"/>
    <cellStyle name="Normal 26 3 2 8" xfId="41130"/>
    <cellStyle name="Normal 26 3 3" xfId="6039"/>
    <cellStyle name="Normal 26 3 3 2" xfId="11400"/>
    <cellStyle name="Normal 26 3 3 2 2" xfId="30958"/>
    <cellStyle name="Normal 26 3 3 2 3" xfId="48743"/>
    <cellStyle name="Normal 26 3 3 3" xfId="17523"/>
    <cellStyle name="Normal 26 3 3 3 2" xfId="36881"/>
    <cellStyle name="Normal 26 3 3 4" xfId="25698"/>
    <cellStyle name="Normal 26 3 3 5" xfId="43528"/>
    <cellStyle name="Normal 26 3 4" xfId="6280"/>
    <cellStyle name="Normal 26 3 4 2" xfId="11641"/>
    <cellStyle name="Normal 26 3 4 2 2" xfId="31199"/>
    <cellStyle name="Normal 26 3 4 2 3" xfId="48984"/>
    <cellStyle name="Normal 26 3 4 3" xfId="17764"/>
    <cellStyle name="Normal 26 3 4 3 2" xfId="37122"/>
    <cellStyle name="Normal 26 3 4 4" xfId="25939"/>
    <cellStyle name="Normal 26 3 4 5" xfId="43769"/>
    <cellStyle name="Normal 26 3 5" xfId="6684"/>
    <cellStyle name="Normal 26 3 5 2" xfId="12045"/>
    <cellStyle name="Normal 26 3 5 2 2" xfId="31603"/>
    <cellStyle name="Normal 26 3 5 2 3" xfId="49388"/>
    <cellStyle name="Normal 26 3 5 3" xfId="18168"/>
    <cellStyle name="Normal 26 3 5 3 2" xfId="37526"/>
    <cellStyle name="Normal 26 3 5 4" xfId="26343"/>
    <cellStyle name="Normal 26 3 5 5" xfId="44173"/>
    <cellStyle name="Normal 26 3 6" xfId="8765"/>
    <cellStyle name="Normal 26 3 6 2" xfId="28325"/>
    <cellStyle name="Normal 26 3 6 3" xfId="46142"/>
    <cellStyle name="Normal 26 3 7" xfId="14857"/>
    <cellStyle name="Normal 26 3 7 2" xfId="34276"/>
    <cellStyle name="Normal 26 3 8" xfId="23093"/>
    <cellStyle name="Normal 26 3 9" xfId="40927"/>
    <cellStyle name="Normal 26 4" xfId="3058"/>
    <cellStyle name="Normal 26 5" xfId="3294"/>
    <cellStyle name="Normal 26 5 2" xfId="6057"/>
    <cellStyle name="Normal 26 5 2 2" xfId="11418"/>
    <cellStyle name="Normal 26 5 2 2 2" xfId="30976"/>
    <cellStyle name="Normal 26 5 2 2 3" xfId="48761"/>
    <cellStyle name="Normal 26 5 2 3" xfId="17541"/>
    <cellStyle name="Normal 26 5 2 3 2" xfId="36899"/>
    <cellStyle name="Normal 26 5 2 4" xfId="25716"/>
    <cellStyle name="Normal 26 5 2 5" xfId="43546"/>
    <cellStyle name="Normal 26 5 3" xfId="6301"/>
    <cellStyle name="Normal 26 5 3 2" xfId="11662"/>
    <cellStyle name="Normal 26 5 3 2 2" xfId="31220"/>
    <cellStyle name="Normal 26 5 3 2 3" xfId="49005"/>
    <cellStyle name="Normal 26 5 3 3" xfId="17785"/>
    <cellStyle name="Normal 26 5 3 3 2" xfId="37143"/>
    <cellStyle name="Normal 26 5 3 4" xfId="25960"/>
    <cellStyle name="Normal 26 5 3 5" xfId="43790"/>
    <cellStyle name="Normal 26 5 4" xfId="6705"/>
    <cellStyle name="Normal 26 5 4 2" xfId="12066"/>
    <cellStyle name="Normal 26 5 4 2 2" xfId="31624"/>
    <cellStyle name="Normal 26 5 4 2 3" xfId="49409"/>
    <cellStyle name="Normal 26 5 4 3" xfId="18189"/>
    <cellStyle name="Normal 26 5 4 3 2" xfId="37547"/>
    <cellStyle name="Normal 26 5 4 4" xfId="26364"/>
    <cellStyle name="Normal 26 5 4 5" xfId="44194"/>
    <cellStyle name="Normal 26 5 5" xfId="8786"/>
    <cellStyle name="Normal 26 5 5 2" xfId="28346"/>
    <cellStyle name="Normal 26 5 5 3" xfId="46163"/>
    <cellStyle name="Normal 26 5 6" xfId="14888"/>
    <cellStyle name="Normal 26 5 6 2" xfId="34301"/>
    <cellStyle name="Normal 26 5 7" xfId="23118"/>
    <cellStyle name="Normal 26 5 8" xfId="40948"/>
    <cellStyle name="Normal 26 6" xfId="3572"/>
    <cellStyle name="Normal 26 7" xfId="2845"/>
    <cellStyle name="Normal 26 7 2" xfId="8583"/>
    <cellStyle name="Normal 26 7 2 2" xfId="28143"/>
    <cellStyle name="Normal 26 7 2 3" xfId="45960"/>
    <cellStyle name="Normal 26 7 3" xfId="14669"/>
    <cellStyle name="Normal 26 7 3 2" xfId="34092"/>
    <cellStyle name="Normal 26 7 4" xfId="22909"/>
    <cellStyle name="Normal 26 7 5" xfId="40745"/>
    <cellStyle name="Normal 26 8" xfId="4793"/>
    <cellStyle name="Normal 26 8 2" xfId="10180"/>
    <cellStyle name="Normal 26 8 2 2" xfId="29738"/>
    <cellStyle name="Normal 26 8 2 3" xfId="47552"/>
    <cellStyle name="Normal 26 8 3" xfId="16299"/>
    <cellStyle name="Normal 26 8 3 2" xfId="35690"/>
    <cellStyle name="Normal 26 8 4" xfId="24507"/>
    <cellStyle name="Normal 26 8 5" xfId="42337"/>
    <cellStyle name="Normal 26 9" xfId="6098"/>
    <cellStyle name="Normal 26 9 2" xfId="11459"/>
    <cellStyle name="Normal 26 9 2 2" xfId="31017"/>
    <cellStyle name="Normal 26 9 2 3" xfId="48802"/>
    <cellStyle name="Normal 26 9 3" xfId="17582"/>
    <cellStyle name="Normal 26 9 3 2" xfId="36940"/>
    <cellStyle name="Normal 26 9 4" xfId="25757"/>
    <cellStyle name="Normal 26 9 5" xfId="43587"/>
    <cellStyle name="Normal 27" xfId="1127"/>
    <cellStyle name="Normal 27 2" xfId="3573"/>
    <cellStyle name="Normal 28" xfId="1128"/>
    <cellStyle name="Normal 28 10" xfId="6503"/>
    <cellStyle name="Normal 28 10 2" xfId="11864"/>
    <cellStyle name="Normal 28 10 2 2" xfId="31422"/>
    <cellStyle name="Normal 28 10 2 3" xfId="49207"/>
    <cellStyle name="Normal 28 10 3" xfId="17987"/>
    <cellStyle name="Normal 28 10 3 2" xfId="37345"/>
    <cellStyle name="Normal 28 10 4" xfId="26162"/>
    <cellStyle name="Normal 28 10 5" xfId="43992"/>
    <cellStyle name="Normal 28 2" xfId="2901"/>
    <cellStyle name="Normal 28 2 10" xfId="40758"/>
    <cellStyle name="Normal 28 2 2" xfId="3241"/>
    <cellStyle name="Normal 28 2 2 2" xfId="3488"/>
    <cellStyle name="Normal 28 2 2 2 2" xfId="6091"/>
    <cellStyle name="Normal 28 2 2 2 2 2" xfId="11452"/>
    <cellStyle name="Normal 28 2 2 2 2 2 2" xfId="31010"/>
    <cellStyle name="Normal 28 2 2 2 2 2 3" xfId="48795"/>
    <cellStyle name="Normal 28 2 2 2 2 3" xfId="17575"/>
    <cellStyle name="Normal 28 2 2 2 2 3 2" xfId="36933"/>
    <cellStyle name="Normal 28 2 2 2 2 4" xfId="25750"/>
    <cellStyle name="Normal 28 2 2 2 2 5" xfId="43580"/>
    <cellStyle name="Normal 28 2 2 2 3" xfId="6495"/>
    <cellStyle name="Normal 28 2 2 2 3 2" xfId="11856"/>
    <cellStyle name="Normal 28 2 2 2 3 2 2" xfId="31414"/>
    <cellStyle name="Normal 28 2 2 2 3 2 3" xfId="49199"/>
    <cellStyle name="Normal 28 2 2 2 3 3" xfId="17979"/>
    <cellStyle name="Normal 28 2 2 2 3 3 2" xfId="37337"/>
    <cellStyle name="Normal 28 2 2 2 3 4" xfId="26154"/>
    <cellStyle name="Normal 28 2 2 2 3 5" xfId="43984"/>
    <cellStyle name="Normal 28 2 2 2 4" xfId="6899"/>
    <cellStyle name="Normal 28 2 2 2 4 2" xfId="12260"/>
    <cellStyle name="Normal 28 2 2 2 4 2 2" xfId="31818"/>
    <cellStyle name="Normal 28 2 2 2 4 2 3" xfId="49603"/>
    <cellStyle name="Normal 28 2 2 2 4 3" xfId="18383"/>
    <cellStyle name="Normal 28 2 2 2 4 3 2" xfId="37741"/>
    <cellStyle name="Normal 28 2 2 2 4 4" xfId="26558"/>
    <cellStyle name="Normal 28 2 2 2 4 5" xfId="44388"/>
    <cellStyle name="Normal 28 2 2 2 5" xfId="8980"/>
    <cellStyle name="Normal 28 2 2 2 5 2" xfId="28540"/>
    <cellStyle name="Normal 28 2 2 2 5 3" xfId="46357"/>
    <cellStyle name="Normal 28 2 2 2 6" xfId="15082"/>
    <cellStyle name="Normal 28 2 2 2 6 2" xfId="34495"/>
    <cellStyle name="Normal 28 2 2 2 7" xfId="23312"/>
    <cellStyle name="Normal 28 2 2 2 8" xfId="41142"/>
    <cellStyle name="Normal 28 2 2 3" xfId="6051"/>
    <cellStyle name="Normal 28 2 2 3 2" xfId="11412"/>
    <cellStyle name="Normal 28 2 2 3 2 2" xfId="30970"/>
    <cellStyle name="Normal 28 2 2 3 2 3" xfId="48755"/>
    <cellStyle name="Normal 28 2 2 3 3" xfId="17535"/>
    <cellStyle name="Normal 28 2 2 3 3 2" xfId="36893"/>
    <cellStyle name="Normal 28 2 2 3 4" xfId="25710"/>
    <cellStyle name="Normal 28 2 2 3 5" xfId="43540"/>
    <cellStyle name="Normal 28 2 2 4" xfId="6292"/>
    <cellStyle name="Normal 28 2 2 4 2" xfId="11653"/>
    <cellStyle name="Normal 28 2 2 4 2 2" xfId="31211"/>
    <cellStyle name="Normal 28 2 2 4 2 3" xfId="48996"/>
    <cellStyle name="Normal 28 2 2 4 3" xfId="17776"/>
    <cellStyle name="Normal 28 2 2 4 3 2" xfId="37134"/>
    <cellStyle name="Normal 28 2 2 4 4" xfId="25951"/>
    <cellStyle name="Normal 28 2 2 4 5" xfId="43781"/>
    <cellStyle name="Normal 28 2 2 5" xfId="6696"/>
    <cellStyle name="Normal 28 2 2 5 2" xfId="12057"/>
    <cellStyle name="Normal 28 2 2 5 2 2" xfId="31615"/>
    <cellStyle name="Normal 28 2 2 5 2 3" xfId="49400"/>
    <cellStyle name="Normal 28 2 2 5 3" xfId="18180"/>
    <cellStyle name="Normal 28 2 2 5 3 2" xfId="37538"/>
    <cellStyle name="Normal 28 2 2 5 4" xfId="26355"/>
    <cellStyle name="Normal 28 2 2 5 5" xfId="44185"/>
    <cellStyle name="Normal 28 2 2 6" xfId="8777"/>
    <cellStyle name="Normal 28 2 2 6 2" xfId="28337"/>
    <cellStyle name="Normal 28 2 2 6 3" xfId="46154"/>
    <cellStyle name="Normal 28 2 2 7" xfId="14874"/>
    <cellStyle name="Normal 28 2 2 7 2" xfId="34290"/>
    <cellStyle name="Normal 28 2 2 8" xfId="23107"/>
    <cellStyle name="Normal 28 2 2 9" xfId="40939"/>
    <cellStyle name="Normal 28 2 3" xfId="3307"/>
    <cellStyle name="Normal 28 2 3 2" xfId="6069"/>
    <cellStyle name="Normal 28 2 3 2 2" xfId="11430"/>
    <cellStyle name="Normal 28 2 3 2 2 2" xfId="30988"/>
    <cellStyle name="Normal 28 2 3 2 2 3" xfId="48773"/>
    <cellStyle name="Normal 28 2 3 2 3" xfId="17553"/>
    <cellStyle name="Normal 28 2 3 2 3 2" xfId="36911"/>
    <cellStyle name="Normal 28 2 3 2 4" xfId="25728"/>
    <cellStyle name="Normal 28 2 3 2 5" xfId="43558"/>
    <cellStyle name="Normal 28 2 3 3" xfId="6314"/>
    <cellStyle name="Normal 28 2 3 3 2" xfId="11675"/>
    <cellStyle name="Normal 28 2 3 3 2 2" xfId="31233"/>
    <cellStyle name="Normal 28 2 3 3 2 3" xfId="49018"/>
    <cellStyle name="Normal 28 2 3 3 3" xfId="17798"/>
    <cellStyle name="Normal 28 2 3 3 3 2" xfId="37156"/>
    <cellStyle name="Normal 28 2 3 3 4" xfId="25973"/>
    <cellStyle name="Normal 28 2 3 3 5" xfId="43803"/>
    <cellStyle name="Normal 28 2 3 4" xfId="6718"/>
    <cellStyle name="Normal 28 2 3 4 2" xfId="12079"/>
    <cellStyle name="Normal 28 2 3 4 2 2" xfId="31637"/>
    <cellStyle name="Normal 28 2 3 4 2 3" xfId="49422"/>
    <cellStyle name="Normal 28 2 3 4 3" xfId="18202"/>
    <cellStyle name="Normal 28 2 3 4 3 2" xfId="37560"/>
    <cellStyle name="Normal 28 2 3 4 4" xfId="26377"/>
    <cellStyle name="Normal 28 2 3 4 5" xfId="44207"/>
    <cellStyle name="Normal 28 2 3 5" xfId="8799"/>
    <cellStyle name="Normal 28 2 3 5 2" xfId="28359"/>
    <cellStyle name="Normal 28 2 3 5 3" xfId="46176"/>
    <cellStyle name="Normal 28 2 3 6" xfId="14901"/>
    <cellStyle name="Normal 28 2 3 6 2" xfId="34314"/>
    <cellStyle name="Normal 28 2 3 7" xfId="23131"/>
    <cellStyle name="Normal 28 2 3 8" xfId="40961"/>
    <cellStyle name="Normal 28 2 4" xfId="4802"/>
    <cellStyle name="Normal 28 2 4 2" xfId="10186"/>
    <cellStyle name="Normal 28 2 4 2 2" xfId="29744"/>
    <cellStyle name="Normal 28 2 4 2 3" xfId="47558"/>
    <cellStyle name="Normal 28 2 4 3" xfId="16308"/>
    <cellStyle name="Normal 28 2 4 3 2" xfId="35696"/>
    <cellStyle name="Normal 28 2 4 4" xfId="24513"/>
    <cellStyle name="Normal 28 2 4 5" xfId="42343"/>
    <cellStyle name="Normal 28 2 5" xfId="6111"/>
    <cellStyle name="Normal 28 2 5 2" xfId="11472"/>
    <cellStyle name="Normal 28 2 5 2 2" xfId="31030"/>
    <cellStyle name="Normal 28 2 5 2 3" xfId="48815"/>
    <cellStyle name="Normal 28 2 5 3" xfId="17595"/>
    <cellStyle name="Normal 28 2 5 3 2" xfId="36953"/>
    <cellStyle name="Normal 28 2 5 4" xfId="25770"/>
    <cellStyle name="Normal 28 2 5 5" xfId="43600"/>
    <cellStyle name="Normal 28 2 6" xfId="6515"/>
    <cellStyle name="Normal 28 2 6 2" xfId="11876"/>
    <cellStyle name="Normal 28 2 6 2 2" xfId="31434"/>
    <cellStyle name="Normal 28 2 6 2 3" xfId="49219"/>
    <cellStyle name="Normal 28 2 6 3" xfId="17999"/>
    <cellStyle name="Normal 28 2 6 3 2" xfId="37357"/>
    <cellStyle name="Normal 28 2 6 4" xfId="26174"/>
    <cellStyle name="Normal 28 2 6 5" xfId="44004"/>
    <cellStyle name="Normal 28 2 7" xfId="8596"/>
    <cellStyle name="Normal 28 2 7 2" xfId="28156"/>
    <cellStyle name="Normal 28 2 7 3" xfId="45973"/>
    <cellStyle name="Normal 28 2 8" xfId="14687"/>
    <cellStyle name="Normal 28 2 8 2" xfId="34107"/>
    <cellStyle name="Normal 28 2 9" xfId="22924"/>
    <cellStyle name="Normal 28 3" xfId="3187"/>
    <cellStyle name="Normal 28 3 2" xfId="3477"/>
    <cellStyle name="Normal 28 3 2 2" xfId="6080"/>
    <cellStyle name="Normal 28 3 2 2 2" xfId="11441"/>
    <cellStyle name="Normal 28 3 2 2 2 2" xfId="30999"/>
    <cellStyle name="Normal 28 3 2 2 2 3" xfId="48784"/>
    <cellStyle name="Normal 28 3 2 2 3" xfId="17564"/>
    <cellStyle name="Normal 28 3 2 2 3 2" xfId="36922"/>
    <cellStyle name="Normal 28 3 2 2 4" xfId="25739"/>
    <cellStyle name="Normal 28 3 2 2 5" xfId="43569"/>
    <cellStyle name="Normal 28 3 2 3" xfId="6484"/>
    <cellStyle name="Normal 28 3 2 3 2" xfId="11845"/>
    <cellStyle name="Normal 28 3 2 3 2 2" xfId="31403"/>
    <cellStyle name="Normal 28 3 2 3 2 3" xfId="49188"/>
    <cellStyle name="Normal 28 3 2 3 3" xfId="17968"/>
    <cellStyle name="Normal 28 3 2 3 3 2" xfId="37326"/>
    <cellStyle name="Normal 28 3 2 3 4" xfId="26143"/>
    <cellStyle name="Normal 28 3 2 3 5" xfId="43973"/>
    <cellStyle name="Normal 28 3 2 4" xfId="6888"/>
    <cellStyle name="Normal 28 3 2 4 2" xfId="12249"/>
    <cellStyle name="Normal 28 3 2 4 2 2" xfId="31807"/>
    <cellStyle name="Normal 28 3 2 4 2 3" xfId="49592"/>
    <cellStyle name="Normal 28 3 2 4 3" xfId="18372"/>
    <cellStyle name="Normal 28 3 2 4 3 2" xfId="37730"/>
    <cellStyle name="Normal 28 3 2 4 4" xfId="26547"/>
    <cellStyle name="Normal 28 3 2 4 5" xfId="44377"/>
    <cellStyle name="Normal 28 3 2 5" xfId="8969"/>
    <cellStyle name="Normal 28 3 2 5 2" xfId="28529"/>
    <cellStyle name="Normal 28 3 2 5 3" xfId="46346"/>
    <cellStyle name="Normal 28 3 2 6" xfId="15071"/>
    <cellStyle name="Normal 28 3 2 6 2" xfId="34484"/>
    <cellStyle name="Normal 28 3 2 7" xfId="23301"/>
    <cellStyle name="Normal 28 3 2 8" xfId="41131"/>
    <cellStyle name="Normal 28 3 3" xfId="6040"/>
    <cellStyle name="Normal 28 3 3 2" xfId="11401"/>
    <cellStyle name="Normal 28 3 3 2 2" xfId="30959"/>
    <cellStyle name="Normal 28 3 3 2 3" xfId="48744"/>
    <cellStyle name="Normal 28 3 3 3" xfId="17524"/>
    <cellStyle name="Normal 28 3 3 3 2" xfId="36882"/>
    <cellStyle name="Normal 28 3 3 4" xfId="25699"/>
    <cellStyle name="Normal 28 3 3 5" xfId="43529"/>
    <cellStyle name="Normal 28 3 4" xfId="6281"/>
    <cellStyle name="Normal 28 3 4 2" xfId="11642"/>
    <cellStyle name="Normal 28 3 4 2 2" xfId="31200"/>
    <cellStyle name="Normal 28 3 4 2 3" xfId="48985"/>
    <cellStyle name="Normal 28 3 4 3" xfId="17765"/>
    <cellStyle name="Normal 28 3 4 3 2" xfId="37123"/>
    <cellStyle name="Normal 28 3 4 4" xfId="25940"/>
    <cellStyle name="Normal 28 3 4 5" xfId="43770"/>
    <cellStyle name="Normal 28 3 5" xfId="6685"/>
    <cellStyle name="Normal 28 3 5 2" xfId="12046"/>
    <cellStyle name="Normal 28 3 5 2 2" xfId="31604"/>
    <cellStyle name="Normal 28 3 5 2 3" xfId="49389"/>
    <cellStyle name="Normal 28 3 5 3" xfId="18169"/>
    <cellStyle name="Normal 28 3 5 3 2" xfId="37527"/>
    <cellStyle name="Normal 28 3 5 4" xfId="26344"/>
    <cellStyle name="Normal 28 3 5 5" xfId="44174"/>
    <cellStyle name="Normal 28 3 6" xfId="8766"/>
    <cellStyle name="Normal 28 3 6 2" xfId="28326"/>
    <cellStyle name="Normal 28 3 6 3" xfId="46143"/>
    <cellStyle name="Normal 28 3 7" xfId="14858"/>
    <cellStyle name="Normal 28 3 7 2" xfId="34277"/>
    <cellStyle name="Normal 28 3 8" xfId="23094"/>
    <cellStyle name="Normal 28 3 9" xfId="40928"/>
    <cellStyle name="Normal 28 4" xfId="3059"/>
    <cellStyle name="Normal 28 5" xfId="3295"/>
    <cellStyle name="Normal 28 5 2" xfId="6058"/>
    <cellStyle name="Normal 28 5 2 2" xfId="11419"/>
    <cellStyle name="Normal 28 5 2 2 2" xfId="30977"/>
    <cellStyle name="Normal 28 5 2 2 3" xfId="48762"/>
    <cellStyle name="Normal 28 5 2 3" xfId="17542"/>
    <cellStyle name="Normal 28 5 2 3 2" xfId="36900"/>
    <cellStyle name="Normal 28 5 2 4" xfId="25717"/>
    <cellStyle name="Normal 28 5 2 5" xfId="43547"/>
    <cellStyle name="Normal 28 5 3" xfId="6302"/>
    <cellStyle name="Normal 28 5 3 2" xfId="11663"/>
    <cellStyle name="Normal 28 5 3 2 2" xfId="31221"/>
    <cellStyle name="Normal 28 5 3 2 3" xfId="49006"/>
    <cellStyle name="Normal 28 5 3 3" xfId="17786"/>
    <cellStyle name="Normal 28 5 3 3 2" xfId="37144"/>
    <cellStyle name="Normal 28 5 3 4" xfId="25961"/>
    <cellStyle name="Normal 28 5 3 5" xfId="43791"/>
    <cellStyle name="Normal 28 5 4" xfId="6706"/>
    <cellStyle name="Normal 28 5 4 2" xfId="12067"/>
    <cellStyle name="Normal 28 5 4 2 2" xfId="31625"/>
    <cellStyle name="Normal 28 5 4 2 3" xfId="49410"/>
    <cellStyle name="Normal 28 5 4 3" xfId="18190"/>
    <cellStyle name="Normal 28 5 4 3 2" xfId="37548"/>
    <cellStyle name="Normal 28 5 4 4" xfId="26365"/>
    <cellStyle name="Normal 28 5 4 5" xfId="44195"/>
    <cellStyle name="Normal 28 5 5" xfId="8787"/>
    <cellStyle name="Normal 28 5 5 2" xfId="28347"/>
    <cellStyle name="Normal 28 5 5 3" xfId="46164"/>
    <cellStyle name="Normal 28 5 6" xfId="14889"/>
    <cellStyle name="Normal 28 5 6 2" xfId="34302"/>
    <cellStyle name="Normal 28 5 7" xfId="23119"/>
    <cellStyle name="Normal 28 5 8" xfId="40949"/>
    <cellStyle name="Normal 28 6" xfId="3574"/>
    <cellStyle name="Normal 28 7" xfId="2846"/>
    <cellStyle name="Normal 28 7 2" xfId="8584"/>
    <cellStyle name="Normal 28 7 2 2" xfId="28144"/>
    <cellStyle name="Normal 28 7 2 3" xfId="45961"/>
    <cellStyle name="Normal 28 7 3" xfId="14670"/>
    <cellStyle name="Normal 28 7 3 2" xfId="34093"/>
    <cellStyle name="Normal 28 7 4" xfId="22910"/>
    <cellStyle name="Normal 28 7 5" xfId="40746"/>
    <cellStyle name="Normal 28 8" xfId="4792"/>
    <cellStyle name="Normal 28 8 2" xfId="10179"/>
    <cellStyle name="Normal 28 8 2 2" xfId="29737"/>
    <cellStyle name="Normal 28 8 2 3" xfId="47551"/>
    <cellStyle name="Normal 28 8 3" xfId="16298"/>
    <cellStyle name="Normal 28 8 3 2" xfId="35689"/>
    <cellStyle name="Normal 28 8 4" xfId="24506"/>
    <cellStyle name="Normal 28 8 5" xfId="42336"/>
    <cellStyle name="Normal 28 9" xfId="6099"/>
    <cellStyle name="Normal 28 9 2" xfId="11460"/>
    <cellStyle name="Normal 28 9 2 2" xfId="31018"/>
    <cellStyle name="Normal 28 9 2 3" xfId="48803"/>
    <cellStyle name="Normal 28 9 3" xfId="17583"/>
    <cellStyle name="Normal 28 9 3 2" xfId="36941"/>
    <cellStyle name="Normal 28 9 4" xfId="25758"/>
    <cellStyle name="Normal 28 9 5" xfId="43588"/>
    <cellStyle name="Normal 29" xfId="1129"/>
    <cellStyle name="Normal 29 2" xfId="3189"/>
    <cellStyle name="Normal 29 2 2" xfId="3479"/>
    <cellStyle name="Normal 29 2 2 2" xfId="6082"/>
    <cellStyle name="Normal 29 2 2 2 2" xfId="11443"/>
    <cellStyle name="Normal 29 2 2 2 2 2" xfId="31001"/>
    <cellStyle name="Normal 29 2 2 2 2 3" xfId="48786"/>
    <cellStyle name="Normal 29 2 2 2 3" xfId="17566"/>
    <cellStyle name="Normal 29 2 2 2 3 2" xfId="36924"/>
    <cellStyle name="Normal 29 2 2 2 4" xfId="25741"/>
    <cellStyle name="Normal 29 2 2 2 5" xfId="43571"/>
    <cellStyle name="Normal 29 2 2 3" xfId="6486"/>
    <cellStyle name="Normal 29 2 2 3 2" xfId="11847"/>
    <cellStyle name="Normal 29 2 2 3 2 2" xfId="31405"/>
    <cellStyle name="Normal 29 2 2 3 2 3" xfId="49190"/>
    <cellStyle name="Normal 29 2 2 3 3" xfId="17970"/>
    <cellStyle name="Normal 29 2 2 3 3 2" xfId="37328"/>
    <cellStyle name="Normal 29 2 2 3 4" xfId="26145"/>
    <cellStyle name="Normal 29 2 2 3 5" xfId="43975"/>
    <cellStyle name="Normal 29 2 2 4" xfId="6890"/>
    <cellStyle name="Normal 29 2 2 4 2" xfId="12251"/>
    <cellStyle name="Normal 29 2 2 4 2 2" xfId="31809"/>
    <cellStyle name="Normal 29 2 2 4 2 3" xfId="49594"/>
    <cellStyle name="Normal 29 2 2 4 3" xfId="18374"/>
    <cellStyle name="Normal 29 2 2 4 3 2" xfId="37732"/>
    <cellStyle name="Normal 29 2 2 4 4" xfId="26549"/>
    <cellStyle name="Normal 29 2 2 4 5" xfId="44379"/>
    <cellStyle name="Normal 29 2 2 5" xfId="8971"/>
    <cellStyle name="Normal 29 2 2 5 2" xfId="28531"/>
    <cellStyle name="Normal 29 2 2 5 3" xfId="46348"/>
    <cellStyle name="Normal 29 2 2 6" xfId="15073"/>
    <cellStyle name="Normal 29 2 2 6 2" xfId="34486"/>
    <cellStyle name="Normal 29 2 2 7" xfId="23303"/>
    <cellStyle name="Normal 29 2 2 8" xfId="41133"/>
    <cellStyle name="Normal 29 2 3" xfId="6042"/>
    <cellStyle name="Normal 29 2 3 2" xfId="11403"/>
    <cellStyle name="Normal 29 2 3 2 2" xfId="30961"/>
    <cellStyle name="Normal 29 2 3 2 3" xfId="48746"/>
    <cellStyle name="Normal 29 2 3 3" xfId="17526"/>
    <cellStyle name="Normal 29 2 3 3 2" xfId="36884"/>
    <cellStyle name="Normal 29 2 3 4" xfId="25701"/>
    <cellStyle name="Normal 29 2 3 5" xfId="43531"/>
    <cellStyle name="Normal 29 2 4" xfId="6283"/>
    <cellStyle name="Normal 29 2 4 2" xfId="11644"/>
    <cellStyle name="Normal 29 2 4 2 2" xfId="31202"/>
    <cellStyle name="Normal 29 2 4 2 3" xfId="48987"/>
    <cellStyle name="Normal 29 2 4 3" xfId="17767"/>
    <cellStyle name="Normal 29 2 4 3 2" xfId="37125"/>
    <cellStyle name="Normal 29 2 4 4" xfId="25942"/>
    <cellStyle name="Normal 29 2 4 5" xfId="43772"/>
    <cellStyle name="Normal 29 2 5" xfId="6687"/>
    <cellStyle name="Normal 29 2 5 2" xfId="12048"/>
    <cellStyle name="Normal 29 2 5 2 2" xfId="31606"/>
    <cellStyle name="Normal 29 2 5 2 3" xfId="49391"/>
    <cellStyle name="Normal 29 2 5 3" xfId="18171"/>
    <cellStyle name="Normal 29 2 5 3 2" xfId="37529"/>
    <cellStyle name="Normal 29 2 5 4" xfId="26346"/>
    <cellStyle name="Normal 29 2 5 5" xfId="44176"/>
    <cellStyle name="Normal 29 2 6" xfId="8768"/>
    <cellStyle name="Normal 29 2 6 2" xfId="28328"/>
    <cellStyle name="Normal 29 2 6 3" xfId="46145"/>
    <cellStyle name="Normal 29 2 7" xfId="14860"/>
    <cellStyle name="Normal 29 2 7 2" xfId="34279"/>
    <cellStyle name="Normal 29 2 8" xfId="23096"/>
    <cellStyle name="Normal 29 2 9" xfId="40930"/>
    <cellStyle name="Normal 29 3" xfId="3060"/>
    <cellStyle name="Normal 29 4" xfId="3297"/>
    <cellStyle name="Normal 29 4 2" xfId="6060"/>
    <cellStyle name="Normal 29 4 2 2" xfId="11421"/>
    <cellStyle name="Normal 29 4 2 2 2" xfId="30979"/>
    <cellStyle name="Normal 29 4 2 2 3" xfId="48764"/>
    <cellStyle name="Normal 29 4 2 3" xfId="17544"/>
    <cellStyle name="Normal 29 4 2 3 2" xfId="36902"/>
    <cellStyle name="Normal 29 4 2 4" xfId="25719"/>
    <cellStyle name="Normal 29 4 2 5" xfId="43549"/>
    <cellStyle name="Normal 29 4 3" xfId="6304"/>
    <cellStyle name="Normal 29 4 3 2" xfId="11665"/>
    <cellStyle name="Normal 29 4 3 2 2" xfId="31223"/>
    <cellStyle name="Normal 29 4 3 2 3" xfId="49008"/>
    <cellStyle name="Normal 29 4 3 3" xfId="17788"/>
    <cellStyle name="Normal 29 4 3 3 2" xfId="37146"/>
    <cellStyle name="Normal 29 4 3 4" xfId="25963"/>
    <cellStyle name="Normal 29 4 3 5" xfId="43793"/>
    <cellStyle name="Normal 29 4 4" xfId="6708"/>
    <cellStyle name="Normal 29 4 4 2" xfId="12069"/>
    <cellStyle name="Normal 29 4 4 2 2" xfId="31627"/>
    <cellStyle name="Normal 29 4 4 2 3" xfId="49412"/>
    <cellStyle name="Normal 29 4 4 3" xfId="18192"/>
    <cellStyle name="Normal 29 4 4 3 2" xfId="37550"/>
    <cellStyle name="Normal 29 4 4 4" xfId="26367"/>
    <cellStyle name="Normal 29 4 4 5" xfId="44197"/>
    <cellStyle name="Normal 29 4 5" xfId="8789"/>
    <cellStyle name="Normal 29 4 5 2" xfId="28349"/>
    <cellStyle name="Normal 29 4 5 3" xfId="46166"/>
    <cellStyle name="Normal 29 4 6" xfId="14891"/>
    <cellStyle name="Normal 29 4 6 2" xfId="34304"/>
    <cellStyle name="Normal 29 4 7" xfId="23121"/>
    <cellStyle name="Normal 29 4 8" xfId="40951"/>
    <cellStyle name="Normal 29 5" xfId="3575"/>
    <cellStyle name="Normal 29 6" xfId="2848"/>
    <cellStyle name="Normal 29 6 2" xfId="8586"/>
    <cellStyle name="Normal 29 6 2 2" xfId="28146"/>
    <cellStyle name="Normal 29 6 2 3" xfId="45963"/>
    <cellStyle name="Normal 29 6 3" xfId="14672"/>
    <cellStyle name="Normal 29 6 3 2" xfId="34095"/>
    <cellStyle name="Normal 29 6 4" xfId="22912"/>
    <cellStyle name="Normal 29 6 5" xfId="40748"/>
    <cellStyle name="Normal 29 7" xfId="4790"/>
    <cellStyle name="Normal 29 7 2" xfId="10177"/>
    <cellStyle name="Normal 29 7 2 2" xfId="29735"/>
    <cellStyle name="Normal 29 7 2 3" xfId="47549"/>
    <cellStyle name="Normal 29 7 3" xfId="16296"/>
    <cellStyle name="Normal 29 7 3 2" xfId="35687"/>
    <cellStyle name="Normal 29 7 4" xfId="24504"/>
    <cellStyle name="Normal 29 7 5" xfId="42334"/>
    <cellStyle name="Normal 29 8" xfId="6101"/>
    <cellStyle name="Normal 29 8 2" xfId="11462"/>
    <cellStyle name="Normal 29 8 2 2" xfId="31020"/>
    <cellStyle name="Normal 29 8 2 3" xfId="48805"/>
    <cellStyle name="Normal 29 8 3" xfId="17585"/>
    <cellStyle name="Normal 29 8 3 2" xfId="36943"/>
    <cellStyle name="Normal 29 8 4" xfId="25760"/>
    <cellStyle name="Normal 29 8 5" xfId="43590"/>
    <cellStyle name="Normal 29 9" xfId="6505"/>
    <cellStyle name="Normal 29 9 2" xfId="11866"/>
    <cellStyle name="Normal 29 9 2 2" xfId="31424"/>
    <cellStyle name="Normal 29 9 2 3" xfId="49209"/>
    <cellStyle name="Normal 29 9 3" xfId="17989"/>
    <cellStyle name="Normal 29 9 3 2" xfId="37347"/>
    <cellStyle name="Normal 29 9 4" xfId="26164"/>
    <cellStyle name="Normal 29 9 5" xfId="43994"/>
    <cellStyle name="Normal 3" xfId="792"/>
    <cellStyle name="Normal 3 2" xfId="7035"/>
    <cellStyle name="Normal 3 3" xfId="6908"/>
    <cellStyle name="Normal 30" xfId="1130"/>
    <cellStyle name="Normal 30 2" xfId="3190"/>
    <cellStyle name="Normal 30 2 2" xfId="3480"/>
    <cellStyle name="Normal 30 2 2 2" xfId="6083"/>
    <cellStyle name="Normal 30 2 2 2 2" xfId="11444"/>
    <cellStyle name="Normal 30 2 2 2 2 2" xfId="31002"/>
    <cellStyle name="Normal 30 2 2 2 2 3" xfId="48787"/>
    <cellStyle name="Normal 30 2 2 2 3" xfId="17567"/>
    <cellStyle name="Normal 30 2 2 2 3 2" xfId="36925"/>
    <cellStyle name="Normal 30 2 2 2 4" xfId="25742"/>
    <cellStyle name="Normal 30 2 2 2 5" xfId="43572"/>
    <cellStyle name="Normal 30 2 2 3" xfId="6487"/>
    <cellStyle name="Normal 30 2 2 3 2" xfId="11848"/>
    <cellStyle name="Normal 30 2 2 3 2 2" xfId="31406"/>
    <cellStyle name="Normal 30 2 2 3 2 3" xfId="49191"/>
    <cellStyle name="Normal 30 2 2 3 3" xfId="17971"/>
    <cellStyle name="Normal 30 2 2 3 3 2" xfId="37329"/>
    <cellStyle name="Normal 30 2 2 3 4" xfId="26146"/>
    <cellStyle name="Normal 30 2 2 3 5" xfId="43976"/>
    <cellStyle name="Normal 30 2 2 4" xfId="6891"/>
    <cellStyle name="Normal 30 2 2 4 2" xfId="12252"/>
    <cellStyle name="Normal 30 2 2 4 2 2" xfId="31810"/>
    <cellStyle name="Normal 30 2 2 4 2 3" xfId="49595"/>
    <cellStyle name="Normal 30 2 2 4 3" xfId="18375"/>
    <cellStyle name="Normal 30 2 2 4 3 2" xfId="37733"/>
    <cellStyle name="Normal 30 2 2 4 4" xfId="26550"/>
    <cellStyle name="Normal 30 2 2 4 5" xfId="44380"/>
    <cellStyle name="Normal 30 2 2 5" xfId="8972"/>
    <cellStyle name="Normal 30 2 2 5 2" xfId="28532"/>
    <cellStyle name="Normal 30 2 2 5 3" xfId="46349"/>
    <cellStyle name="Normal 30 2 2 6" xfId="15074"/>
    <cellStyle name="Normal 30 2 2 6 2" xfId="34487"/>
    <cellStyle name="Normal 30 2 2 7" xfId="23304"/>
    <cellStyle name="Normal 30 2 2 8" xfId="41134"/>
    <cellStyle name="Normal 30 2 3" xfId="6043"/>
    <cellStyle name="Normal 30 2 3 2" xfId="11404"/>
    <cellStyle name="Normal 30 2 3 2 2" xfId="30962"/>
    <cellStyle name="Normal 30 2 3 2 3" xfId="48747"/>
    <cellStyle name="Normal 30 2 3 3" xfId="17527"/>
    <cellStyle name="Normal 30 2 3 3 2" xfId="36885"/>
    <cellStyle name="Normal 30 2 3 4" xfId="25702"/>
    <cellStyle name="Normal 30 2 3 5" xfId="43532"/>
    <cellStyle name="Normal 30 2 4" xfId="6284"/>
    <cellStyle name="Normal 30 2 4 2" xfId="11645"/>
    <cellStyle name="Normal 30 2 4 2 2" xfId="31203"/>
    <cellStyle name="Normal 30 2 4 2 3" xfId="48988"/>
    <cellStyle name="Normal 30 2 4 3" xfId="17768"/>
    <cellStyle name="Normal 30 2 4 3 2" xfId="37126"/>
    <cellStyle name="Normal 30 2 4 4" xfId="25943"/>
    <cellStyle name="Normal 30 2 4 5" xfId="43773"/>
    <cellStyle name="Normal 30 2 5" xfId="6688"/>
    <cellStyle name="Normal 30 2 5 2" xfId="12049"/>
    <cellStyle name="Normal 30 2 5 2 2" xfId="31607"/>
    <cellStyle name="Normal 30 2 5 2 3" xfId="49392"/>
    <cellStyle name="Normal 30 2 5 3" xfId="18172"/>
    <cellStyle name="Normal 30 2 5 3 2" xfId="37530"/>
    <cellStyle name="Normal 30 2 5 4" xfId="26347"/>
    <cellStyle name="Normal 30 2 5 5" xfId="44177"/>
    <cellStyle name="Normal 30 2 6" xfId="8769"/>
    <cellStyle name="Normal 30 2 6 2" xfId="28329"/>
    <cellStyle name="Normal 30 2 6 3" xfId="46146"/>
    <cellStyle name="Normal 30 2 7" xfId="14861"/>
    <cellStyle name="Normal 30 2 7 2" xfId="34280"/>
    <cellStyle name="Normal 30 2 8" xfId="23097"/>
    <cellStyle name="Normal 30 2 9" xfId="40931"/>
    <cellStyle name="Normal 30 3" xfId="3061"/>
    <cellStyle name="Normal 30 4" xfId="3298"/>
    <cellStyle name="Normal 30 4 2" xfId="6061"/>
    <cellStyle name="Normal 30 4 2 2" xfId="11422"/>
    <cellStyle name="Normal 30 4 2 2 2" xfId="30980"/>
    <cellStyle name="Normal 30 4 2 2 3" xfId="48765"/>
    <cellStyle name="Normal 30 4 2 3" xfId="17545"/>
    <cellStyle name="Normal 30 4 2 3 2" xfId="36903"/>
    <cellStyle name="Normal 30 4 2 4" xfId="25720"/>
    <cellStyle name="Normal 30 4 2 5" xfId="43550"/>
    <cellStyle name="Normal 30 4 3" xfId="6305"/>
    <cellStyle name="Normal 30 4 3 2" xfId="11666"/>
    <cellStyle name="Normal 30 4 3 2 2" xfId="31224"/>
    <cellStyle name="Normal 30 4 3 2 3" xfId="49009"/>
    <cellStyle name="Normal 30 4 3 3" xfId="17789"/>
    <cellStyle name="Normal 30 4 3 3 2" xfId="37147"/>
    <cellStyle name="Normal 30 4 3 4" xfId="25964"/>
    <cellStyle name="Normal 30 4 3 5" xfId="43794"/>
    <cellStyle name="Normal 30 4 4" xfId="6709"/>
    <cellStyle name="Normal 30 4 4 2" xfId="12070"/>
    <cellStyle name="Normal 30 4 4 2 2" xfId="31628"/>
    <cellStyle name="Normal 30 4 4 2 3" xfId="49413"/>
    <cellStyle name="Normal 30 4 4 3" xfId="18193"/>
    <cellStyle name="Normal 30 4 4 3 2" xfId="37551"/>
    <cellStyle name="Normal 30 4 4 4" xfId="26368"/>
    <cellStyle name="Normal 30 4 4 5" xfId="44198"/>
    <cellStyle name="Normal 30 4 5" xfId="8790"/>
    <cellStyle name="Normal 30 4 5 2" xfId="28350"/>
    <cellStyle name="Normal 30 4 5 3" xfId="46167"/>
    <cellStyle name="Normal 30 4 6" xfId="14892"/>
    <cellStyle name="Normal 30 4 6 2" xfId="34305"/>
    <cellStyle name="Normal 30 4 7" xfId="23122"/>
    <cellStyle name="Normal 30 4 8" xfId="40952"/>
    <cellStyle name="Normal 30 5" xfId="3576"/>
    <cellStyle name="Normal 30 6" xfId="2849"/>
    <cellStyle name="Normal 30 6 2" xfId="8587"/>
    <cellStyle name="Normal 30 6 2 2" xfId="28147"/>
    <cellStyle name="Normal 30 6 2 3" xfId="45964"/>
    <cellStyle name="Normal 30 6 3" xfId="14673"/>
    <cellStyle name="Normal 30 6 3 2" xfId="34096"/>
    <cellStyle name="Normal 30 6 4" xfId="22913"/>
    <cellStyle name="Normal 30 6 5" xfId="40749"/>
    <cellStyle name="Normal 30 7" xfId="4789"/>
    <cellStyle name="Normal 30 7 2" xfId="10176"/>
    <cellStyle name="Normal 30 7 2 2" xfId="29734"/>
    <cellStyle name="Normal 30 7 2 3" xfId="47548"/>
    <cellStyle name="Normal 30 7 3" xfId="16295"/>
    <cellStyle name="Normal 30 7 3 2" xfId="35686"/>
    <cellStyle name="Normal 30 7 4" xfId="24503"/>
    <cellStyle name="Normal 30 7 5" xfId="42333"/>
    <cellStyle name="Normal 30 8" xfId="6102"/>
    <cellStyle name="Normal 30 8 2" xfId="11463"/>
    <cellStyle name="Normal 30 8 2 2" xfId="31021"/>
    <cellStyle name="Normal 30 8 2 3" xfId="48806"/>
    <cellStyle name="Normal 30 8 3" xfId="17586"/>
    <cellStyle name="Normal 30 8 3 2" xfId="36944"/>
    <cellStyle name="Normal 30 8 4" xfId="25761"/>
    <cellStyle name="Normal 30 8 5" xfId="43591"/>
    <cellStyle name="Normal 30 9" xfId="6506"/>
    <cellStyle name="Normal 30 9 2" xfId="11867"/>
    <cellStyle name="Normal 30 9 2 2" xfId="31425"/>
    <cellStyle name="Normal 30 9 2 3" xfId="49210"/>
    <cellStyle name="Normal 30 9 3" xfId="17990"/>
    <cellStyle name="Normal 30 9 3 2" xfId="37348"/>
    <cellStyle name="Normal 30 9 4" xfId="26165"/>
    <cellStyle name="Normal 30 9 5" xfId="43995"/>
    <cellStyle name="Normal 31" xfId="1131"/>
    <cellStyle name="Normal 31 2" xfId="3192"/>
    <cellStyle name="Normal 31 3" xfId="3062"/>
    <cellStyle name="Normal 31 4" xfId="3577"/>
    <cellStyle name="Normal 31 5" xfId="2851"/>
    <cellStyle name="Normal 32" xfId="1120"/>
    <cellStyle name="Normal 32 2" xfId="3191"/>
    <cellStyle name="Normal 32 2 2" xfId="3481"/>
    <cellStyle name="Normal 32 2 2 2" xfId="6084"/>
    <cellStyle name="Normal 32 2 2 2 2" xfId="11445"/>
    <cellStyle name="Normal 32 2 2 2 2 2" xfId="31003"/>
    <cellStyle name="Normal 32 2 2 2 2 3" xfId="48788"/>
    <cellStyle name="Normal 32 2 2 2 3" xfId="17568"/>
    <cellStyle name="Normal 32 2 2 2 3 2" xfId="36926"/>
    <cellStyle name="Normal 32 2 2 2 4" xfId="25743"/>
    <cellStyle name="Normal 32 2 2 2 5" xfId="43573"/>
    <cellStyle name="Normal 32 2 2 3" xfId="6488"/>
    <cellStyle name="Normal 32 2 2 3 2" xfId="11849"/>
    <cellStyle name="Normal 32 2 2 3 2 2" xfId="31407"/>
    <cellStyle name="Normal 32 2 2 3 2 3" xfId="49192"/>
    <cellStyle name="Normal 32 2 2 3 3" xfId="17972"/>
    <cellStyle name="Normal 32 2 2 3 3 2" xfId="37330"/>
    <cellStyle name="Normal 32 2 2 3 4" xfId="26147"/>
    <cellStyle name="Normal 32 2 2 3 5" xfId="43977"/>
    <cellStyle name="Normal 32 2 2 4" xfId="6892"/>
    <cellStyle name="Normal 32 2 2 4 2" xfId="12253"/>
    <cellStyle name="Normal 32 2 2 4 2 2" xfId="31811"/>
    <cellStyle name="Normal 32 2 2 4 2 3" xfId="49596"/>
    <cellStyle name="Normal 32 2 2 4 3" xfId="18376"/>
    <cellStyle name="Normal 32 2 2 4 3 2" xfId="37734"/>
    <cellStyle name="Normal 32 2 2 4 4" xfId="26551"/>
    <cellStyle name="Normal 32 2 2 4 5" xfId="44381"/>
    <cellStyle name="Normal 32 2 2 5" xfId="8973"/>
    <cellStyle name="Normal 32 2 2 5 2" xfId="28533"/>
    <cellStyle name="Normal 32 2 2 5 3" xfId="46350"/>
    <cellStyle name="Normal 32 2 2 6" xfId="15075"/>
    <cellStyle name="Normal 32 2 2 6 2" xfId="34488"/>
    <cellStyle name="Normal 32 2 2 7" xfId="23305"/>
    <cellStyle name="Normal 32 2 2 8" xfId="41135"/>
    <cellStyle name="Normal 32 2 3" xfId="6044"/>
    <cellStyle name="Normal 32 2 3 2" xfId="11405"/>
    <cellStyle name="Normal 32 2 3 2 2" xfId="30963"/>
    <cellStyle name="Normal 32 2 3 2 3" xfId="48748"/>
    <cellStyle name="Normal 32 2 3 3" xfId="17528"/>
    <cellStyle name="Normal 32 2 3 3 2" xfId="36886"/>
    <cellStyle name="Normal 32 2 3 4" xfId="25703"/>
    <cellStyle name="Normal 32 2 3 5" xfId="43533"/>
    <cellStyle name="Normal 32 2 4" xfId="6285"/>
    <cellStyle name="Normal 32 2 4 2" xfId="11646"/>
    <cellStyle name="Normal 32 2 4 2 2" xfId="31204"/>
    <cellStyle name="Normal 32 2 4 2 3" xfId="48989"/>
    <cellStyle name="Normal 32 2 4 3" xfId="17769"/>
    <cellStyle name="Normal 32 2 4 3 2" xfId="37127"/>
    <cellStyle name="Normal 32 2 4 4" xfId="25944"/>
    <cellStyle name="Normal 32 2 4 5" xfId="43774"/>
    <cellStyle name="Normal 32 2 5" xfId="6689"/>
    <cellStyle name="Normal 32 2 5 2" xfId="12050"/>
    <cellStyle name="Normal 32 2 5 2 2" xfId="31608"/>
    <cellStyle name="Normal 32 2 5 2 3" xfId="49393"/>
    <cellStyle name="Normal 32 2 5 3" xfId="18173"/>
    <cellStyle name="Normal 32 2 5 3 2" xfId="37531"/>
    <cellStyle name="Normal 32 2 5 4" xfId="26348"/>
    <cellStyle name="Normal 32 2 5 5" xfId="44178"/>
    <cellStyle name="Normal 32 2 6" xfId="8770"/>
    <cellStyle name="Normal 32 2 6 2" xfId="28330"/>
    <cellStyle name="Normal 32 2 6 3" xfId="46147"/>
    <cellStyle name="Normal 32 2 7" xfId="14862"/>
    <cellStyle name="Normal 32 2 7 2" xfId="34281"/>
    <cellStyle name="Normal 32 2 8" xfId="23098"/>
    <cellStyle name="Normal 32 2 9" xfId="40932"/>
    <cellStyle name="Normal 32 3" xfId="3052"/>
    <cellStyle name="Normal 32 4" xfId="3299"/>
    <cellStyle name="Normal 32 4 2" xfId="6062"/>
    <cellStyle name="Normal 32 4 2 2" xfId="11423"/>
    <cellStyle name="Normal 32 4 2 2 2" xfId="30981"/>
    <cellStyle name="Normal 32 4 2 2 3" xfId="48766"/>
    <cellStyle name="Normal 32 4 2 3" xfId="17546"/>
    <cellStyle name="Normal 32 4 2 3 2" xfId="36904"/>
    <cellStyle name="Normal 32 4 2 4" xfId="25721"/>
    <cellStyle name="Normal 32 4 2 5" xfId="43551"/>
    <cellStyle name="Normal 32 4 3" xfId="6306"/>
    <cellStyle name="Normal 32 4 3 2" xfId="11667"/>
    <cellStyle name="Normal 32 4 3 2 2" xfId="31225"/>
    <cellStyle name="Normal 32 4 3 2 3" xfId="49010"/>
    <cellStyle name="Normal 32 4 3 3" xfId="17790"/>
    <cellStyle name="Normal 32 4 3 3 2" xfId="37148"/>
    <cellStyle name="Normal 32 4 3 4" xfId="25965"/>
    <cellStyle name="Normal 32 4 3 5" xfId="43795"/>
    <cellStyle name="Normal 32 4 4" xfId="6710"/>
    <cellStyle name="Normal 32 4 4 2" xfId="12071"/>
    <cellStyle name="Normal 32 4 4 2 2" xfId="31629"/>
    <cellStyle name="Normal 32 4 4 2 3" xfId="49414"/>
    <cellStyle name="Normal 32 4 4 3" xfId="18194"/>
    <cellStyle name="Normal 32 4 4 3 2" xfId="37552"/>
    <cellStyle name="Normal 32 4 4 4" xfId="26369"/>
    <cellStyle name="Normal 32 4 4 5" xfId="44199"/>
    <cellStyle name="Normal 32 4 5" xfId="8791"/>
    <cellStyle name="Normal 32 4 5 2" xfId="28351"/>
    <cellStyle name="Normal 32 4 5 3" xfId="46168"/>
    <cellStyle name="Normal 32 4 6" xfId="14893"/>
    <cellStyle name="Normal 32 4 6 2" xfId="34306"/>
    <cellStyle name="Normal 32 4 7" xfId="23123"/>
    <cellStyle name="Normal 32 4 8" xfId="40953"/>
    <cellStyle name="Normal 32 5" xfId="3568"/>
    <cellStyle name="Normal 32 6" xfId="2850"/>
    <cellStyle name="Normal 32 6 2" xfId="8588"/>
    <cellStyle name="Normal 32 6 2 2" xfId="28148"/>
    <cellStyle name="Normal 32 6 2 3" xfId="45965"/>
    <cellStyle name="Normal 32 6 3" xfId="14674"/>
    <cellStyle name="Normal 32 6 3 2" xfId="34097"/>
    <cellStyle name="Normal 32 6 4" xfId="22914"/>
    <cellStyle name="Normal 32 6 5" xfId="40750"/>
    <cellStyle name="Normal 32 7" xfId="4788"/>
    <cellStyle name="Normal 32 7 2" xfId="10175"/>
    <cellStyle name="Normal 32 7 2 2" xfId="29733"/>
    <cellStyle name="Normal 32 7 2 3" xfId="47547"/>
    <cellStyle name="Normal 32 7 3" xfId="16294"/>
    <cellStyle name="Normal 32 7 3 2" xfId="35685"/>
    <cellStyle name="Normal 32 7 4" xfId="24502"/>
    <cellStyle name="Normal 32 7 5" xfId="42332"/>
    <cellStyle name="Normal 32 8" xfId="6103"/>
    <cellStyle name="Normal 32 8 2" xfId="11464"/>
    <cellStyle name="Normal 32 8 2 2" xfId="31022"/>
    <cellStyle name="Normal 32 8 2 3" xfId="48807"/>
    <cellStyle name="Normal 32 8 3" xfId="17587"/>
    <cellStyle name="Normal 32 8 3 2" xfId="36945"/>
    <cellStyle name="Normal 32 8 4" xfId="25762"/>
    <cellStyle name="Normal 32 8 5" xfId="43592"/>
    <cellStyle name="Normal 32 9" xfId="6507"/>
    <cellStyle name="Normal 32 9 2" xfId="11868"/>
    <cellStyle name="Normal 32 9 2 2" xfId="31426"/>
    <cellStyle name="Normal 32 9 2 3" xfId="49211"/>
    <cellStyle name="Normal 32 9 3" xfId="17991"/>
    <cellStyle name="Normal 32 9 3 2" xfId="37349"/>
    <cellStyle name="Normal 32 9 4" xfId="26166"/>
    <cellStyle name="Normal 32 9 5" xfId="43996"/>
    <cellStyle name="Normal 33" xfId="1124"/>
    <cellStyle name="Normal 33 2" xfId="3235"/>
    <cellStyle name="Normal 33 2 2" xfId="3482"/>
    <cellStyle name="Normal 33 2 2 2" xfId="6085"/>
    <cellStyle name="Normal 33 2 2 2 2" xfId="11446"/>
    <cellStyle name="Normal 33 2 2 2 2 2" xfId="31004"/>
    <cellStyle name="Normal 33 2 2 2 2 3" xfId="48789"/>
    <cellStyle name="Normal 33 2 2 2 3" xfId="17569"/>
    <cellStyle name="Normal 33 2 2 2 3 2" xfId="36927"/>
    <cellStyle name="Normal 33 2 2 2 4" xfId="25744"/>
    <cellStyle name="Normal 33 2 2 2 5" xfId="43574"/>
    <cellStyle name="Normal 33 2 2 3" xfId="6489"/>
    <cellStyle name="Normal 33 2 2 3 2" xfId="11850"/>
    <cellStyle name="Normal 33 2 2 3 2 2" xfId="31408"/>
    <cellStyle name="Normal 33 2 2 3 2 3" xfId="49193"/>
    <cellStyle name="Normal 33 2 2 3 3" xfId="17973"/>
    <cellStyle name="Normal 33 2 2 3 3 2" xfId="37331"/>
    <cellStyle name="Normal 33 2 2 3 4" xfId="26148"/>
    <cellStyle name="Normal 33 2 2 3 5" xfId="43978"/>
    <cellStyle name="Normal 33 2 2 4" xfId="6893"/>
    <cellStyle name="Normal 33 2 2 4 2" xfId="12254"/>
    <cellStyle name="Normal 33 2 2 4 2 2" xfId="31812"/>
    <cellStyle name="Normal 33 2 2 4 2 3" xfId="49597"/>
    <cellStyle name="Normal 33 2 2 4 3" xfId="18377"/>
    <cellStyle name="Normal 33 2 2 4 3 2" xfId="37735"/>
    <cellStyle name="Normal 33 2 2 4 4" xfId="26552"/>
    <cellStyle name="Normal 33 2 2 4 5" xfId="44382"/>
    <cellStyle name="Normal 33 2 2 5" xfId="8974"/>
    <cellStyle name="Normal 33 2 2 5 2" xfId="28534"/>
    <cellStyle name="Normal 33 2 2 5 3" xfId="46351"/>
    <cellStyle name="Normal 33 2 2 6" xfId="15076"/>
    <cellStyle name="Normal 33 2 2 6 2" xfId="34489"/>
    <cellStyle name="Normal 33 2 2 7" xfId="23306"/>
    <cellStyle name="Normal 33 2 2 8" xfId="41136"/>
    <cellStyle name="Normal 33 2 3" xfId="6045"/>
    <cellStyle name="Normal 33 2 3 2" xfId="11406"/>
    <cellStyle name="Normal 33 2 3 2 2" xfId="30964"/>
    <cellStyle name="Normal 33 2 3 2 3" xfId="48749"/>
    <cellStyle name="Normal 33 2 3 3" xfId="17529"/>
    <cellStyle name="Normal 33 2 3 3 2" xfId="36887"/>
    <cellStyle name="Normal 33 2 3 4" xfId="25704"/>
    <cellStyle name="Normal 33 2 3 5" xfId="43534"/>
    <cellStyle name="Normal 33 2 4" xfId="6286"/>
    <cellStyle name="Normal 33 2 4 2" xfId="11647"/>
    <cellStyle name="Normal 33 2 4 2 2" xfId="31205"/>
    <cellStyle name="Normal 33 2 4 2 3" xfId="48990"/>
    <cellStyle name="Normal 33 2 4 3" xfId="17770"/>
    <cellStyle name="Normal 33 2 4 3 2" xfId="37128"/>
    <cellStyle name="Normal 33 2 4 4" xfId="25945"/>
    <cellStyle name="Normal 33 2 4 5" xfId="43775"/>
    <cellStyle name="Normal 33 2 5" xfId="6690"/>
    <cellStyle name="Normal 33 2 5 2" xfId="12051"/>
    <cellStyle name="Normal 33 2 5 2 2" xfId="31609"/>
    <cellStyle name="Normal 33 2 5 2 3" xfId="49394"/>
    <cellStyle name="Normal 33 2 5 3" xfId="18174"/>
    <cellStyle name="Normal 33 2 5 3 2" xfId="37532"/>
    <cellStyle name="Normal 33 2 5 4" xfId="26349"/>
    <cellStyle name="Normal 33 2 5 5" xfId="44179"/>
    <cellStyle name="Normal 33 2 6" xfId="8771"/>
    <cellStyle name="Normal 33 2 6 2" xfId="28331"/>
    <cellStyle name="Normal 33 2 6 3" xfId="46148"/>
    <cellStyle name="Normal 33 2 7" xfId="14868"/>
    <cellStyle name="Normal 33 2 7 2" xfId="34284"/>
    <cellStyle name="Normal 33 2 8" xfId="23101"/>
    <cellStyle name="Normal 33 2 9" xfId="40933"/>
    <cellStyle name="Normal 33 3" xfId="3056"/>
    <cellStyle name="Normal 33 4" xfId="3300"/>
    <cellStyle name="Normal 33 4 2" xfId="6063"/>
    <cellStyle name="Normal 33 4 2 2" xfId="11424"/>
    <cellStyle name="Normal 33 4 2 2 2" xfId="30982"/>
    <cellStyle name="Normal 33 4 2 2 3" xfId="48767"/>
    <cellStyle name="Normal 33 4 2 3" xfId="17547"/>
    <cellStyle name="Normal 33 4 2 3 2" xfId="36905"/>
    <cellStyle name="Normal 33 4 2 4" xfId="25722"/>
    <cellStyle name="Normal 33 4 2 5" xfId="43552"/>
    <cellStyle name="Normal 33 4 3" xfId="6307"/>
    <cellStyle name="Normal 33 4 3 2" xfId="11668"/>
    <cellStyle name="Normal 33 4 3 2 2" xfId="31226"/>
    <cellStyle name="Normal 33 4 3 2 3" xfId="49011"/>
    <cellStyle name="Normal 33 4 3 3" xfId="17791"/>
    <cellStyle name="Normal 33 4 3 3 2" xfId="37149"/>
    <cellStyle name="Normal 33 4 3 4" xfId="25966"/>
    <cellStyle name="Normal 33 4 3 5" xfId="43796"/>
    <cellStyle name="Normal 33 4 4" xfId="6711"/>
    <cellStyle name="Normal 33 4 4 2" xfId="12072"/>
    <cellStyle name="Normal 33 4 4 2 2" xfId="31630"/>
    <cellStyle name="Normal 33 4 4 2 3" xfId="49415"/>
    <cellStyle name="Normal 33 4 4 3" xfId="18195"/>
    <cellStyle name="Normal 33 4 4 3 2" xfId="37553"/>
    <cellStyle name="Normal 33 4 4 4" xfId="26370"/>
    <cellStyle name="Normal 33 4 4 5" xfId="44200"/>
    <cellStyle name="Normal 33 4 5" xfId="8792"/>
    <cellStyle name="Normal 33 4 5 2" xfId="28352"/>
    <cellStyle name="Normal 33 4 5 3" xfId="46169"/>
    <cellStyle name="Normal 33 4 6" xfId="14894"/>
    <cellStyle name="Normal 33 4 6 2" xfId="34307"/>
    <cellStyle name="Normal 33 4 7" xfId="23124"/>
    <cellStyle name="Normal 33 4 8" xfId="40954"/>
    <cellStyle name="Normal 33 5" xfId="3570"/>
    <cellStyle name="Normal 33 6" xfId="2894"/>
    <cellStyle name="Normal 33 6 2" xfId="8589"/>
    <cellStyle name="Normal 33 6 2 2" xfId="28149"/>
    <cellStyle name="Normal 33 6 2 3" xfId="45966"/>
    <cellStyle name="Normal 33 6 3" xfId="14680"/>
    <cellStyle name="Normal 33 6 3 2" xfId="34100"/>
    <cellStyle name="Normal 33 6 4" xfId="22917"/>
    <cellStyle name="Normal 33 6 5" xfId="40751"/>
    <cellStyle name="Normal 33 7" xfId="4787"/>
    <cellStyle name="Normal 33 7 2" xfId="10174"/>
    <cellStyle name="Normal 33 7 2 2" xfId="29732"/>
    <cellStyle name="Normal 33 7 2 3" xfId="47546"/>
    <cellStyle name="Normal 33 7 3" xfId="16293"/>
    <cellStyle name="Normal 33 7 3 2" xfId="35684"/>
    <cellStyle name="Normal 33 7 4" xfId="24501"/>
    <cellStyle name="Normal 33 7 5" xfId="42331"/>
    <cellStyle name="Normal 33 8" xfId="6104"/>
    <cellStyle name="Normal 33 8 2" xfId="11465"/>
    <cellStyle name="Normal 33 8 2 2" xfId="31023"/>
    <cellStyle name="Normal 33 8 2 3" xfId="48808"/>
    <cellStyle name="Normal 33 8 3" xfId="17588"/>
    <cellStyle name="Normal 33 8 3 2" xfId="36946"/>
    <cellStyle name="Normal 33 8 4" xfId="25763"/>
    <cellStyle name="Normal 33 8 5" xfId="43593"/>
    <cellStyle name="Normal 33 9" xfId="6508"/>
    <cellStyle name="Normal 33 9 2" xfId="11869"/>
    <cellStyle name="Normal 33 9 2 2" xfId="31427"/>
    <cellStyle name="Normal 33 9 2 3" xfId="49212"/>
    <cellStyle name="Normal 33 9 3" xfId="17992"/>
    <cellStyle name="Normal 33 9 3 2" xfId="37350"/>
    <cellStyle name="Normal 33 9 4" xfId="26167"/>
    <cellStyle name="Normal 33 9 5" xfId="43997"/>
    <cellStyle name="Normal 34" xfId="1122"/>
    <cellStyle name="Normal 34 2" xfId="3054"/>
    <cellStyle name="Normal 34 3" xfId="3309"/>
    <cellStyle name="Normal 34 3 2" xfId="6071"/>
    <cellStyle name="Normal 34 3 2 2" xfId="11432"/>
    <cellStyle name="Normal 34 3 2 2 2" xfId="30990"/>
    <cellStyle name="Normal 34 3 2 2 3" xfId="48775"/>
    <cellStyle name="Normal 34 3 2 3" xfId="17555"/>
    <cellStyle name="Normal 34 3 2 3 2" xfId="36913"/>
    <cellStyle name="Normal 34 3 2 4" xfId="25730"/>
    <cellStyle name="Normal 34 3 2 5" xfId="43560"/>
    <cellStyle name="Normal 34 3 3" xfId="6316"/>
    <cellStyle name="Normal 34 3 3 2" xfId="11677"/>
    <cellStyle name="Normal 34 3 3 2 2" xfId="31235"/>
    <cellStyle name="Normal 34 3 3 2 3" xfId="49020"/>
    <cellStyle name="Normal 34 3 3 3" xfId="17800"/>
    <cellStyle name="Normal 34 3 3 3 2" xfId="37158"/>
    <cellStyle name="Normal 34 3 3 4" xfId="25975"/>
    <cellStyle name="Normal 34 3 3 5" xfId="43805"/>
    <cellStyle name="Normal 34 3 4" xfId="6720"/>
    <cellStyle name="Normal 34 3 4 2" xfId="12081"/>
    <cellStyle name="Normal 34 3 4 2 2" xfId="31639"/>
    <cellStyle name="Normal 34 3 4 2 3" xfId="49424"/>
    <cellStyle name="Normal 34 3 4 3" xfId="18204"/>
    <cellStyle name="Normal 34 3 4 3 2" xfId="37562"/>
    <cellStyle name="Normal 34 3 4 4" xfId="26379"/>
    <cellStyle name="Normal 34 3 4 5" xfId="44209"/>
    <cellStyle name="Normal 34 3 5" xfId="8801"/>
    <cellStyle name="Normal 34 3 5 2" xfId="28361"/>
    <cellStyle name="Normal 34 3 5 3" xfId="46178"/>
    <cellStyle name="Normal 34 3 6" xfId="14903"/>
    <cellStyle name="Normal 34 3 6 2" xfId="34316"/>
    <cellStyle name="Normal 34 3 7" xfId="23133"/>
    <cellStyle name="Normal 34 3 8" xfId="40963"/>
    <cellStyle name="Normal 34 4" xfId="3569"/>
    <cellStyle name="Normal 34 5" xfId="2903"/>
    <cellStyle name="Normal 34 5 2" xfId="8598"/>
    <cellStyle name="Normal 34 5 2 2" xfId="28158"/>
    <cellStyle name="Normal 34 5 2 3" xfId="45975"/>
    <cellStyle name="Normal 34 5 3" xfId="14689"/>
    <cellStyle name="Normal 34 5 3 2" xfId="34109"/>
    <cellStyle name="Normal 34 5 4" xfId="22926"/>
    <cellStyle name="Normal 34 5 5" xfId="40760"/>
    <cellStyle name="Normal 34 6" xfId="4781"/>
    <cellStyle name="Normal 34 6 2" xfId="10168"/>
    <cellStyle name="Normal 34 6 2 2" xfId="29726"/>
    <cellStyle name="Normal 34 6 2 3" xfId="47540"/>
    <cellStyle name="Normal 34 6 3" xfId="16287"/>
    <cellStyle name="Normal 34 6 3 2" xfId="35678"/>
    <cellStyle name="Normal 34 6 4" xfId="24495"/>
    <cellStyle name="Normal 34 6 5" xfId="42325"/>
    <cellStyle name="Normal 34 7" xfId="6113"/>
    <cellStyle name="Normal 34 7 2" xfId="11474"/>
    <cellStyle name="Normal 34 7 2 2" xfId="31032"/>
    <cellStyle name="Normal 34 7 2 3" xfId="48817"/>
    <cellStyle name="Normal 34 7 3" xfId="17597"/>
    <cellStyle name="Normal 34 7 3 2" xfId="36955"/>
    <cellStyle name="Normal 34 7 4" xfId="25772"/>
    <cellStyle name="Normal 34 7 5" xfId="43602"/>
    <cellStyle name="Normal 34 8" xfId="6517"/>
    <cellStyle name="Normal 34 8 2" xfId="11878"/>
    <cellStyle name="Normal 34 8 2 2" xfId="31436"/>
    <cellStyle name="Normal 34 8 2 3" xfId="49221"/>
    <cellStyle name="Normal 34 8 3" xfId="18001"/>
    <cellStyle name="Normal 34 8 3 2" xfId="37359"/>
    <cellStyle name="Normal 34 8 4" xfId="26176"/>
    <cellStyle name="Normal 34 8 5" xfId="44006"/>
    <cellStyle name="Normal 35" xfId="1119"/>
    <cellStyle name="Normal 35 2" xfId="3051"/>
    <cellStyle name="Normal 35 3" xfId="3310"/>
    <cellStyle name="Normal 35 3 2" xfId="6072"/>
    <cellStyle name="Normal 35 3 2 2" xfId="11433"/>
    <cellStyle name="Normal 35 3 2 2 2" xfId="30991"/>
    <cellStyle name="Normal 35 3 2 2 3" xfId="48776"/>
    <cellStyle name="Normal 35 3 2 3" xfId="17556"/>
    <cellStyle name="Normal 35 3 2 3 2" xfId="36914"/>
    <cellStyle name="Normal 35 3 2 4" xfId="25731"/>
    <cellStyle name="Normal 35 3 2 5" xfId="43561"/>
    <cellStyle name="Normal 35 3 3" xfId="6317"/>
    <cellStyle name="Normal 35 3 3 2" xfId="11678"/>
    <cellStyle name="Normal 35 3 3 2 2" xfId="31236"/>
    <cellStyle name="Normal 35 3 3 2 3" xfId="49021"/>
    <cellStyle name="Normal 35 3 3 3" xfId="17801"/>
    <cellStyle name="Normal 35 3 3 3 2" xfId="37159"/>
    <cellStyle name="Normal 35 3 3 4" xfId="25976"/>
    <cellStyle name="Normal 35 3 3 5" xfId="43806"/>
    <cellStyle name="Normal 35 3 4" xfId="6721"/>
    <cellStyle name="Normal 35 3 4 2" xfId="12082"/>
    <cellStyle name="Normal 35 3 4 2 2" xfId="31640"/>
    <cellStyle name="Normal 35 3 4 2 3" xfId="49425"/>
    <cellStyle name="Normal 35 3 4 3" xfId="18205"/>
    <cellStyle name="Normal 35 3 4 3 2" xfId="37563"/>
    <cellStyle name="Normal 35 3 4 4" xfId="26380"/>
    <cellStyle name="Normal 35 3 4 5" xfId="44210"/>
    <cellStyle name="Normal 35 3 5" xfId="8802"/>
    <cellStyle name="Normal 35 3 5 2" xfId="28362"/>
    <cellStyle name="Normal 35 3 5 3" xfId="46179"/>
    <cellStyle name="Normal 35 3 6" xfId="14904"/>
    <cellStyle name="Normal 35 3 6 2" xfId="34317"/>
    <cellStyle name="Normal 35 3 7" xfId="23134"/>
    <cellStyle name="Normal 35 3 8" xfId="40964"/>
    <cellStyle name="Normal 35 4" xfId="3567"/>
    <cellStyle name="Normal 35 5" xfId="2904"/>
    <cellStyle name="Normal 35 5 2" xfId="8599"/>
    <cellStyle name="Normal 35 5 2 2" xfId="28159"/>
    <cellStyle name="Normal 35 5 2 3" xfId="45976"/>
    <cellStyle name="Normal 35 5 3" xfId="14690"/>
    <cellStyle name="Normal 35 5 3 2" xfId="34110"/>
    <cellStyle name="Normal 35 5 4" xfId="22927"/>
    <cellStyle name="Normal 35 5 5" xfId="40761"/>
    <cellStyle name="Normal 35 6" xfId="4780"/>
    <cellStyle name="Normal 35 6 2" xfId="10167"/>
    <cellStyle name="Normal 35 6 2 2" xfId="29725"/>
    <cellStyle name="Normal 35 6 2 3" xfId="47539"/>
    <cellStyle name="Normal 35 6 3" xfId="16286"/>
    <cellStyle name="Normal 35 6 3 2" xfId="35677"/>
    <cellStyle name="Normal 35 6 4" xfId="24494"/>
    <cellStyle name="Normal 35 6 5" xfId="42324"/>
    <cellStyle name="Normal 35 7" xfId="6114"/>
    <cellStyle name="Normal 35 7 2" xfId="11475"/>
    <cellStyle name="Normal 35 7 2 2" xfId="31033"/>
    <cellStyle name="Normal 35 7 2 3" xfId="48818"/>
    <cellStyle name="Normal 35 7 3" xfId="17598"/>
    <cellStyle name="Normal 35 7 3 2" xfId="36956"/>
    <cellStyle name="Normal 35 7 4" xfId="25773"/>
    <cellStyle name="Normal 35 7 5" xfId="43603"/>
    <cellStyle name="Normal 35 8" xfId="6518"/>
    <cellStyle name="Normal 35 8 2" xfId="11879"/>
    <cellStyle name="Normal 35 8 2 2" xfId="31437"/>
    <cellStyle name="Normal 35 8 2 3" xfId="49222"/>
    <cellStyle name="Normal 35 8 3" xfId="18002"/>
    <cellStyle name="Normal 35 8 3 2" xfId="37360"/>
    <cellStyle name="Normal 35 8 4" xfId="26177"/>
    <cellStyle name="Normal 35 8 5" xfId="44007"/>
    <cellStyle name="Normal 36" xfId="1125"/>
    <cellStyle name="Normal 36 2" xfId="3057"/>
    <cellStyle name="Normal 36 3" xfId="3311"/>
    <cellStyle name="Normal 36 3 2" xfId="6073"/>
    <cellStyle name="Normal 36 3 2 2" xfId="11434"/>
    <cellStyle name="Normal 36 3 2 2 2" xfId="30992"/>
    <cellStyle name="Normal 36 3 2 2 3" xfId="48777"/>
    <cellStyle name="Normal 36 3 2 3" xfId="17557"/>
    <cellStyle name="Normal 36 3 2 3 2" xfId="36915"/>
    <cellStyle name="Normal 36 3 2 4" xfId="25732"/>
    <cellStyle name="Normal 36 3 2 5" xfId="43562"/>
    <cellStyle name="Normal 36 3 3" xfId="6318"/>
    <cellStyle name="Normal 36 3 3 2" xfId="11679"/>
    <cellStyle name="Normal 36 3 3 2 2" xfId="31237"/>
    <cellStyle name="Normal 36 3 3 2 3" xfId="49022"/>
    <cellStyle name="Normal 36 3 3 3" xfId="17802"/>
    <cellStyle name="Normal 36 3 3 3 2" xfId="37160"/>
    <cellStyle name="Normal 36 3 3 4" xfId="25977"/>
    <cellStyle name="Normal 36 3 3 5" xfId="43807"/>
    <cellStyle name="Normal 36 3 4" xfId="6722"/>
    <cellStyle name="Normal 36 3 4 2" xfId="12083"/>
    <cellStyle name="Normal 36 3 4 2 2" xfId="31641"/>
    <cellStyle name="Normal 36 3 4 2 3" xfId="49426"/>
    <cellStyle name="Normal 36 3 4 3" xfId="18206"/>
    <cellStyle name="Normal 36 3 4 3 2" xfId="37564"/>
    <cellStyle name="Normal 36 3 4 4" xfId="26381"/>
    <cellStyle name="Normal 36 3 4 5" xfId="44211"/>
    <cellStyle name="Normal 36 3 5" xfId="8803"/>
    <cellStyle name="Normal 36 3 5 2" xfId="28363"/>
    <cellStyle name="Normal 36 3 5 3" xfId="46180"/>
    <cellStyle name="Normal 36 3 6" xfId="14905"/>
    <cellStyle name="Normal 36 3 6 2" xfId="34318"/>
    <cellStyle name="Normal 36 3 7" xfId="23135"/>
    <cellStyle name="Normal 36 3 8" xfId="40965"/>
    <cellStyle name="Normal 36 4" xfId="3571"/>
    <cellStyle name="Normal 36 5" xfId="2905"/>
    <cellStyle name="Normal 36 5 2" xfId="8600"/>
    <cellStyle name="Normal 36 5 2 2" xfId="28160"/>
    <cellStyle name="Normal 36 5 2 3" xfId="45977"/>
    <cellStyle name="Normal 36 5 3" xfId="14691"/>
    <cellStyle name="Normal 36 5 3 2" xfId="34111"/>
    <cellStyle name="Normal 36 5 4" xfId="22928"/>
    <cellStyle name="Normal 36 5 5" xfId="40762"/>
    <cellStyle name="Normal 36 6" xfId="4779"/>
    <cellStyle name="Normal 36 6 2" xfId="10166"/>
    <cellStyle name="Normal 36 6 2 2" xfId="29724"/>
    <cellStyle name="Normal 36 6 2 3" xfId="47538"/>
    <cellStyle name="Normal 36 6 3" xfId="16285"/>
    <cellStyle name="Normal 36 6 3 2" xfId="35676"/>
    <cellStyle name="Normal 36 6 4" xfId="24493"/>
    <cellStyle name="Normal 36 6 5" xfId="42323"/>
    <cellStyle name="Normal 36 7" xfId="6115"/>
    <cellStyle name="Normal 36 7 2" xfId="11476"/>
    <cellStyle name="Normal 36 7 2 2" xfId="31034"/>
    <cellStyle name="Normal 36 7 2 3" xfId="48819"/>
    <cellStyle name="Normal 36 7 3" xfId="17599"/>
    <cellStyle name="Normal 36 7 3 2" xfId="36957"/>
    <cellStyle name="Normal 36 7 4" xfId="25774"/>
    <cellStyle name="Normal 36 7 5" xfId="43604"/>
    <cellStyle name="Normal 36 8" xfId="6519"/>
    <cellStyle name="Normal 36 8 2" xfId="11880"/>
    <cellStyle name="Normal 36 8 2 2" xfId="31438"/>
    <cellStyle name="Normal 36 8 2 3" xfId="49223"/>
    <cellStyle name="Normal 36 8 3" xfId="18003"/>
    <cellStyle name="Normal 36 8 3 2" xfId="37361"/>
    <cellStyle name="Normal 36 8 4" xfId="26178"/>
    <cellStyle name="Normal 36 8 5" xfId="44008"/>
    <cellStyle name="Normal 37" xfId="1132"/>
    <cellStyle name="Normal 37 2" xfId="3063"/>
    <cellStyle name="Normal 37 3" xfId="3312"/>
    <cellStyle name="Normal 37 3 2" xfId="6074"/>
    <cellStyle name="Normal 37 3 2 2" xfId="11435"/>
    <cellStyle name="Normal 37 3 2 2 2" xfId="30993"/>
    <cellStyle name="Normal 37 3 2 2 3" xfId="48778"/>
    <cellStyle name="Normal 37 3 2 3" xfId="17558"/>
    <cellStyle name="Normal 37 3 2 3 2" xfId="36916"/>
    <cellStyle name="Normal 37 3 2 4" xfId="25733"/>
    <cellStyle name="Normal 37 3 2 5" xfId="43563"/>
    <cellStyle name="Normal 37 3 3" xfId="6319"/>
    <cellStyle name="Normal 37 3 3 2" xfId="11680"/>
    <cellStyle name="Normal 37 3 3 2 2" xfId="31238"/>
    <cellStyle name="Normal 37 3 3 2 3" xfId="49023"/>
    <cellStyle name="Normal 37 3 3 3" xfId="17803"/>
    <cellStyle name="Normal 37 3 3 3 2" xfId="37161"/>
    <cellStyle name="Normal 37 3 3 4" xfId="25978"/>
    <cellStyle name="Normal 37 3 3 5" xfId="43808"/>
    <cellStyle name="Normal 37 3 4" xfId="6723"/>
    <cellStyle name="Normal 37 3 4 2" xfId="12084"/>
    <cellStyle name="Normal 37 3 4 2 2" xfId="31642"/>
    <cellStyle name="Normal 37 3 4 2 3" xfId="49427"/>
    <cellStyle name="Normal 37 3 4 3" xfId="18207"/>
    <cellStyle name="Normal 37 3 4 3 2" xfId="37565"/>
    <cellStyle name="Normal 37 3 4 4" xfId="26382"/>
    <cellStyle name="Normal 37 3 4 5" xfId="44212"/>
    <cellStyle name="Normal 37 3 5" xfId="8804"/>
    <cellStyle name="Normal 37 3 5 2" xfId="28364"/>
    <cellStyle name="Normal 37 3 5 3" xfId="46181"/>
    <cellStyle name="Normal 37 3 6" xfId="14906"/>
    <cellStyle name="Normal 37 3 6 2" xfId="34319"/>
    <cellStyle name="Normal 37 3 7" xfId="23136"/>
    <cellStyle name="Normal 37 3 8" xfId="40966"/>
    <cellStyle name="Normal 37 4" xfId="3578"/>
    <cellStyle name="Normal 37 5" xfId="2906"/>
    <cellStyle name="Normal 37 5 2" xfId="8601"/>
    <cellStyle name="Normal 37 5 2 2" xfId="28161"/>
    <cellStyle name="Normal 37 5 2 3" xfId="45978"/>
    <cellStyle name="Normal 37 5 3" xfId="14692"/>
    <cellStyle name="Normal 37 5 3 2" xfId="34112"/>
    <cellStyle name="Normal 37 5 4" xfId="22929"/>
    <cellStyle name="Normal 37 5 5" xfId="40763"/>
    <cellStyle name="Normal 37 6" xfId="4778"/>
    <cellStyle name="Normal 37 6 2" xfId="10165"/>
    <cellStyle name="Normal 37 6 2 2" xfId="29723"/>
    <cellStyle name="Normal 37 6 2 3" xfId="47537"/>
    <cellStyle name="Normal 37 6 3" xfId="16284"/>
    <cellStyle name="Normal 37 6 3 2" xfId="35675"/>
    <cellStyle name="Normal 37 6 4" xfId="24492"/>
    <cellStyle name="Normal 37 6 5" xfId="42322"/>
    <cellStyle name="Normal 37 7" xfId="6116"/>
    <cellStyle name="Normal 37 7 2" xfId="11477"/>
    <cellStyle name="Normal 37 7 2 2" xfId="31035"/>
    <cellStyle name="Normal 37 7 2 3" xfId="48820"/>
    <cellStyle name="Normal 37 7 3" xfId="17600"/>
    <cellStyle name="Normal 37 7 3 2" xfId="36958"/>
    <cellStyle name="Normal 37 7 4" xfId="25775"/>
    <cellStyle name="Normal 37 7 5" xfId="43605"/>
    <cellStyle name="Normal 37 8" xfId="6520"/>
    <cellStyle name="Normal 37 8 2" xfId="11881"/>
    <cellStyle name="Normal 37 8 2 2" xfId="31439"/>
    <cellStyle name="Normal 37 8 2 3" xfId="49224"/>
    <cellStyle name="Normal 37 8 3" xfId="18004"/>
    <cellStyle name="Normal 37 8 3 2" xfId="37362"/>
    <cellStyle name="Normal 37 8 4" xfId="26179"/>
    <cellStyle name="Normal 37 8 5" xfId="44009"/>
    <cellStyle name="Normal 38" xfId="1133"/>
    <cellStyle name="Normal 38 10" xfId="6563"/>
    <cellStyle name="Normal 38 10 2" xfId="11924"/>
    <cellStyle name="Normal 38 10 2 2" xfId="31482"/>
    <cellStyle name="Normal 38 10 2 3" xfId="49267"/>
    <cellStyle name="Normal 38 10 3" xfId="18047"/>
    <cellStyle name="Normal 38 10 3 2" xfId="37405"/>
    <cellStyle name="Normal 38 10 4" xfId="26222"/>
    <cellStyle name="Normal 38 10 5" xfId="44052"/>
    <cellStyle name="Normal 38 11" xfId="7085"/>
    <cellStyle name="Normal 38 11 2" xfId="26645"/>
    <cellStyle name="Normal 38 11 3" xfId="44470"/>
    <cellStyle name="Normal 38 12" xfId="12292"/>
    <cellStyle name="Normal 38 12 2" xfId="31850"/>
    <cellStyle name="Normal 38 12 3" xfId="49635"/>
    <cellStyle name="Normal 38 13" xfId="12645"/>
    <cellStyle name="Normal 38 13 2" xfId="32202"/>
    <cellStyle name="Normal 38 13 3" xfId="49945"/>
    <cellStyle name="Normal 38 14" xfId="13096"/>
    <cellStyle name="Normal 38 14 2" xfId="32598"/>
    <cellStyle name="Normal 38 15" xfId="18413"/>
    <cellStyle name="Normal 38 15 2" xfId="37771"/>
    <cellStyle name="Normal 38 16" xfId="21415"/>
    <cellStyle name="Normal 38 17" xfId="19931"/>
    <cellStyle name="Normal 38 18" xfId="39255"/>
    <cellStyle name="Normal 38 2" xfId="1238"/>
    <cellStyle name="Normal 38 2 10" xfId="7143"/>
    <cellStyle name="Normal 38 2 10 2" xfId="26703"/>
    <cellStyle name="Normal 38 2 10 3" xfId="44528"/>
    <cellStyle name="Normal 38 2 11" xfId="12351"/>
    <cellStyle name="Normal 38 2 11 2" xfId="31909"/>
    <cellStyle name="Normal 38 2 11 3" xfId="49693"/>
    <cellStyle name="Normal 38 2 12" xfId="12706"/>
    <cellStyle name="Normal 38 2 12 2" xfId="32262"/>
    <cellStyle name="Normal 38 2 12 3" xfId="50003"/>
    <cellStyle name="Normal 38 2 13" xfId="13159"/>
    <cellStyle name="Normal 38 2 13 2" xfId="32658"/>
    <cellStyle name="Normal 38 2 14" xfId="18471"/>
    <cellStyle name="Normal 38 2 14 2" xfId="37829"/>
    <cellStyle name="Normal 38 2 15" xfId="21473"/>
    <cellStyle name="Normal 38 2 16" xfId="19989"/>
    <cellStyle name="Normal 38 2 17" xfId="39313"/>
    <cellStyle name="Normal 38 2 2" xfId="1493"/>
    <cellStyle name="Normal 38 2 2 10" xfId="12864"/>
    <cellStyle name="Normal 38 2 2 10 2" xfId="32420"/>
    <cellStyle name="Normal 38 2 2 10 3" xfId="50159"/>
    <cellStyle name="Normal 38 2 2 11" xfId="13370"/>
    <cellStyle name="Normal 38 2 2 11 2" xfId="32803"/>
    <cellStyle name="Normal 38 2 2 12" xfId="18650"/>
    <cellStyle name="Normal 38 2 2 12 2" xfId="37974"/>
    <cellStyle name="Normal 38 2 2 13" xfId="21618"/>
    <cellStyle name="Normal 38 2 2 14" xfId="20134"/>
    <cellStyle name="Normal 38 2 2 15" xfId="39458"/>
    <cellStyle name="Normal 38 2 2 2" xfId="1786"/>
    <cellStyle name="Normal 38 2 2 2 10" xfId="39749"/>
    <cellStyle name="Normal 38 2 2 2 2" xfId="2532"/>
    <cellStyle name="Normal 38 2 2 2 2 2" xfId="4555"/>
    <cellStyle name="Normal 38 2 2 2 2 2 2" xfId="9942"/>
    <cellStyle name="Normal 38 2 2 2 2 2 2 2" xfId="29500"/>
    <cellStyle name="Normal 38 2 2 2 2 2 2 3" xfId="47314"/>
    <cellStyle name="Normal 38 2 2 2 2 2 3" xfId="16061"/>
    <cellStyle name="Normal 38 2 2 2 2 2 3 2" xfId="35452"/>
    <cellStyle name="Normal 38 2 2 2 2 2 4" xfId="24269"/>
    <cellStyle name="Normal 38 2 2 2 2 2 5" xfId="42099"/>
    <cellStyle name="Normal 38 2 2 2 2 3" xfId="8327"/>
    <cellStyle name="Normal 38 2 2 2 2 3 2" xfId="27887"/>
    <cellStyle name="Normal 38 2 2 2 2 3 3" xfId="45706"/>
    <cellStyle name="Normal 38 2 2 2 2 4" xfId="14408"/>
    <cellStyle name="Normal 38 2 2 2 2 4 2" xfId="33836"/>
    <cellStyle name="Normal 38 2 2 2 2 5" xfId="19683"/>
    <cellStyle name="Normal 38 2 2 2 2 5 2" xfId="39007"/>
    <cellStyle name="Normal 38 2 2 2 2 6" xfId="22653"/>
    <cellStyle name="Normal 38 2 2 2 2 7" xfId="21167"/>
    <cellStyle name="Normal 38 2 2 2 2 8" xfId="40491"/>
    <cellStyle name="Normal 38 2 2 2 3" xfId="3825"/>
    <cellStyle name="Normal 38 2 2 2 3 2" xfId="9212"/>
    <cellStyle name="Normal 38 2 2 2 3 2 2" xfId="28770"/>
    <cellStyle name="Normal 38 2 2 2 3 2 3" xfId="46586"/>
    <cellStyle name="Normal 38 2 2 2 3 3" xfId="15331"/>
    <cellStyle name="Normal 38 2 2 2 3 3 2" xfId="34724"/>
    <cellStyle name="Normal 38 2 2 2 3 4" xfId="23541"/>
    <cellStyle name="Normal 38 2 2 2 3 5" xfId="41371"/>
    <cellStyle name="Normal 38 2 2 2 4" xfId="5933"/>
    <cellStyle name="Normal 38 2 2 2 4 2" xfId="11294"/>
    <cellStyle name="Normal 38 2 2 2 4 2 2" xfId="30852"/>
    <cellStyle name="Normal 38 2 2 2 4 2 3" xfId="48638"/>
    <cellStyle name="Normal 38 2 2 2 4 3" xfId="17417"/>
    <cellStyle name="Normal 38 2 2 2 4 3 2" xfId="36776"/>
    <cellStyle name="Normal 38 2 2 2 4 4" xfId="25593"/>
    <cellStyle name="Normal 38 2 2 2 4 5" xfId="43423"/>
    <cellStyle name="Normal 38 2 2 2 5" xfId="7581"/>
    <cellStyle name="Normal 38 2 2 2 5 2" xfId="27141"/>
    <cellStyle name="Normal 38 2 2 2 5 3" xfId="44964"/>
    <cellStyle name="Normal 38 2 2 2 6" xfId="13662"/>
    <cellStyle name="Normal 38 2 2 2 6 2" xfId="33094"/>
    <cellStyle name="Normal 38 2 2 2 7" xfId="18941"/>
    <cellStyle name="Normal 38 2 2 2 7 2" xfId="38265"/>
    <cellStyle name="Normal 38 2 2 2 8" xfId="21909"/>
    <cellStyle name="Normal 38 2 2 2 9" xfId="20425"/>
    <cellStyle name="Normal 38 2 2 3" xfId="2240"/>
    <cellStyle name="Normal 38 2 2 3 2" xfId="4276"/>
    <cellStyle name="Normal 38 2 2 3 2 2" xfId="9663"/>
    <cellStyle name="Normal 38 2 2 3 2 2 2" xfId="29221"/>
    <cellStyle name="Normal 38 2 2 3 2 2 3" xfId="47036"/>
    <cellStyle name="Normal 38 2 2 3 2 3" xfId="15782"/>
    <cellStyle name="Normal 38 2 2 3 2 3 2" xfId="35174"/>
    <cellStyle name="Normal 38 2 2 3 2 4" xfId="23991"/>
    <cellStyle name="Normal 38 2 2 3 2 5" xfId="41821"/>
    <cellStyle name="Normal 38 2 2 3 3" xfId="8035"/>
    <cellStyle name="Normal 38 2 2 3 3 2" xfId="27595"/>
    <cellStyle name="Normal 38 2 2 3 3 3" xfId="45415"/>
    <cellStyle name="Normal 38 2 2 3 4" xfId="14116"/>
    <cellStyle name="Normal 38 2 2 3 4 2" xfId="33545"/>
    <cellStyle name="Normal 38 2 2 3 5" xfId="19392"/>
    <cellStyle name="Normal 38 2 2 3 5 2" xfId="38716"/>
    <cellStyle name="Normal 38 2 2 3 6" xfId="22361"/>
    <cellStyle name="Normal 38 2 2 3 7" xfId="20876"/>
    <cellStyle name="Normal 38 2 2 3 8" xfId="40200"/>
    <cellStyle name="Normal 38 2 2 4" xfId="3413"/>
    <cellStyle name="Normal 38 2 2 4 2" xfId="8905"/>
    <cellStyle name="Normal 38 2 2 4 2 2" xfId="28465"/>
    <cellStyle name="Normal 38 2 2 4 2 3" xfId="46282"/>
    <cellStyle name="Normal 38 2 2 4 3" xfId="15007"/>
    <cellStyle name="Normal 38 2 2 4 3 2" xfId="34420"/>
    <cellStyle name="Normal 38 2 2 4 4" xfId="23237"/>
    <cellStyle name="Normal 38 2 2 4 5" xfId="41067"/>
    <cellStyle name="Normal 38 2 2 5" xfId="5324"/>
    <cellStyle name="Normal 38 2 2 5 2" xfId="10690"/>
    <cellStyle name="Normal 38 2 2 5 2 2" xfId="30248"/>
    <cellStyle name="Normal 38 2 2 5 2 3" xfId="48047"/>
    <cellStyle name="Normal 38 2 2 5 3" xfId="16813"/>
    <cellStyle name="Normal 38 2 2 5 3 2" xfId="36185"/>
    <cellStyle name="Normal 38 2 2 5 4" xfId="25002"/>
    <cellStyle name="Normal 38 2 2 5 5" xfId="42832"/>
    <cellStyle name="Normal 38 2 2 6" xfId="6420"/>
    <cellStyle name="Normal 38 2 2 6 2" xfId="11781"/>
    <cellStyle name="Normal 38 2 2 6 2 2" xfId="31339"/>
    <cellStyle name="Normal 38 2 2 6 2 3" xfId="49124"/>
    <cellStyle name="Normal 38 2 2 6 3" xfId="17904"/>
    <cellStyle name="Normal 38 2 2 6 3 2" xfId="37262"/>
    <cellStyle name="Normal 38 2 2 6 4" xfId="26079"/>
    <cellStyle name="Normal 38 2 2 6 5" xfId="43909"/>
    <cellStyle name="Normal 38 2 2 7" xfId="6824"/>
    <cellStyle name="Normal 38 2 2 7 2" xfId="12185"/>
    <cellStyle name="Normal 38 2 2 7 2 2" xfId="31743"/>
    <cellStyle name="Normal 38 2 2 7 2 3" xfId="49528"/>
    <cellStyle name="Normal 38 2 2 7 3" xfId="18308"/>
    <cellStyle name="Normal 38 2 2 7 3 2" xfId="37666"/>
    <cellStyle name="Normal 38 2 2 7 4" xfId="26483"/>
    <cellStyle name="Normal 38 2 2 7 5" xfId="44313"/>
    <cellStyle name="Normal 38 2 2 8" xfId="7289"/>
    <cellStyle name="Normal 38 2 2 8 2" xfId="26849"/>
    <cellStyle name="Normal 38 2 2 8 3" xfId="44673"/>
    <cellStyle name="Normal 38 2 2 9" xfId="12508"/>
    <cellStyle name="Normal 38 2 2 9 2" xfId="32065"/>
    <cellStyle name="Normal 38 2 2 9 3" xfId="49849"/>
    <cellStyle name="Normal 38 2 3" xfId="1640"/>
    <cellStyle name="Normal 38 2 3 10" xfId="39604"/>
    <cellStyle name="Normal 38 2 3 2" xfId="2386"/>
    <cellStyle name="Normal 38 2 3 2 2" xfId="4409"/>
    <cellStyle name="Normal 38 2 3 2 2 2" xfId="9796"/>
    <cellStyle name="Normal 38 2 3 2 2 2 2" xfId="29354"/>
    <cellStyle name="Normal 38 2 3 2 2 2 3" xfId="47169"/>
    <cellStyle name="Normal 38 2 3 2 2 3" xfId="15915"/>
    <cellStyle name="Normal 38 2 3 2 2 3 2" xfId="35307"/>
    <cellStyle name="Normal 38 2 3 2 2 4" xfId="24124"/>
    <cellStyle name="Normal 38 2 3 2 2 5" xfId="41954"/>
    <cellStyle name="Normal 38 2 3 2 3" xfId="5721"/>
    <cellStyle name="Normal 38 2 3 2 3 2" xfId="11082"/>
    <cellStyle name="Normal 38 2 3 2 3 2 2" xfId="30640"/>
    <cellStyle name="Normal 38 2 3 2 3 2 3" xfId="48426"/>
    <cellStyle name="Normal 38 2 3 2 3 3" xfId="17205"/>
    <cellStyle name="Normal 38 2 3 2 3 3 2" xfId="36564"/>
    <cellStyle name="Normal 38 2 3 2 3 4" xfId="25381"/>
    <cellStyle name="Normal 38 2 3 2 3 5" xfId="43211"/>
    <cellStyle name="Normal 38 2 3 2 4" xfId="8181"/>
    <cellStyle name="Normal 38 2 3 2 4 2" xfId="27741"/>
    <cellStyle name="Normal 38 2 3 2 4 3" xfId="45561"/>
    <cellStyle name="Normal 38 2 3 2 5" xfId="14262"/>
    <cellStyle name="Normal 38 2 3 2 5 2" xfId="33691"/>
    <cellStyle name="Normal 38 2 3 2 6" xfId="19538"/>
    <cellStyle name="Normal 38 2 3 2 6 2" xfId="38862"/>
    <cellStyle name="Normal 38 2 3 2 7" xfId="22507"/>
    <cellStyle name="Normal 38 2 3 2 8" xfId="21022"/>
    <cellStyle name="Normal 38 2 3 2 9" xfId="40346"/>
    <cellStyle name="Normal 38 2 3 3" xfId="3682"/>
    <cellStyle name="Normal 38 2 3 3 2" xfId="9069"/>
    <cellStyle name="Normal 38 2 3 3 2 2" xfId="28627"/>
    <cellStyle name="Normal 38 2 3 3 2 3" xfId="46443"/>
    <cellStyle name="Normal 38 2 3 3 3" xfId="15188"/>
    <cellStyle name="Normal 38 2 3 3 3 2" xfId="34581"/>
    <cellStyle name="Normal 38 2 3 3 4" xfId="23398"/>
    <cellStyle name="Normal 38 2 3 3 5" xfId="41228"/>
    <cellStyle name="Normal 38 2 3 4" xfId="5097"/>
    <cellStyle name="Normal 38 2 3 4 2" xfId="10464"/>
    <cellStyle name="Normal 38 2 3 4 2 2" xfId="30022"/>
    <cellStyle name="Normal 38 2 3 4 2 3" xfId="47835"/>
    <cellStyle name="Normal 38 2 3 4 3" xfId="16587"/>
    <cellStyle name="Normal 38 2 3 4 3 2" xfId="35973"/>
    <cellStyle name="Normal 38 2 3 4 4" xfId="24790"/>
    <cellStyle name="Normal 38 2 3 4 5" xfId="42620"/>
    <cellStyle name="Normal 38 2 3 5" xfId="7435"/>
    <cellStyle name="Normal 38 2 3 5 2" xfId="26995"/>
    <cellStyle name="Normal 38 2 3 5 3" xfId="44819"/>
    <cellStyle name="Normal 38 2 3 6" xfId="13516"/>
    <cellStyle name="Normal 38 2 3 6 2" xfId="32949"/>
    <cellStyle name="Normal 38 2 3 7" xfId="18796"/>
    <cellStyle name="Normal 38 2 3 7 2" xfId="38120"/>
    <cellStyle name="Normal 38 2 3 8" xfId="21764"/>
    <cellStyle name="Normal 38 2 3 9" xfId="20280"/>
    <cellStyle name="Normal 38 2 4" xfId="1948"/>
    <cellStyle name="Normal 38 2 4 10" xfId="39910"/>
    <cellStyle name="Normal 38 2 4 2" xfId="2693"/>
    <cellStyle name="Normal 38 2 4 2 2" xfId="4715"/>
    <cellStyle name="Normal 38 2 4 2 2 2" xfId="10102"/>
    <cellStyle name="Normal 38 2 4 2 2 2 2" xfId="29660"/>
    <cellStyle name="Normal 38 2 4 2 2 2 3" xfId="47474"/>
    <cellStyle name="Normal 38 2 4 2 2 3" xfId="16221"/>
    <cellStyle name="Normal 38 2 4 2 2 3 2" xfId="35612"/>
    <cellStyle name="Normal 38 2 4 2 2 4" xfId="24429"/>
    <cellStyle name="Normal 38 2 4 2 2 5" xfId="42259"/>
    <cellStyle name="Normal 38 2 4 2 3" xfId="8488"/>
    <cellStyle name="Normal 38 2 4 2 3 2" xfId="28048"/>
    <cellStyle name="Normal 38 2 4 2 3 3" xfId="45867"/>
    <cellStyle name="Normal 38 2 4 2 4" xfId="14569"/>
    <cellStyle name="Normal 38 2 4 2 4 2" xfId="33997"/>
    <cellStyle name="Normal 38 2 4 2 5" xfId="19844"/>
    <cellStyle name="Normal 38 2 4 2 5 2" xfId="39168"/>
    <cellStyle name="Normal 38 2 4 2 6" xfId="22814"/>
    <cellStyle name="Normal 38 2 4 2 7" xfId="21328"/>
    <cellStyle name="Normal 38 2 4 2 8" xfId="40652"/>
    <cellStyle name="Normal 38 2 4 3" xfId="3985"/>
    <cellStyle name="Normal 38 2 4 3 2" xfId="9372"/>
    <cellStyle name="Normal 38 2 4 3 2 2" xfId="28930"/>
    <cellStyle name="Normal 38 2 4 3 2 3" xfId="46746"/>
    <cellStyle name="Normal 38 2 4 3 3" xfId="15491"/>
    <cellStyle name="Normal 38 2 4 3 3 2" xfId="34884"/>
    <cellStyle name="Normal 38 2 4 3 4" xfId="23701"/>
    <cellStyle name="Normal 38 2 4 3 5" xfId="41531"/>
    <cellStyle name="Normal 38 2 4 4" xfId="5531"/>
    <cellStyle name="Normal 38 2 4 4 2" xfId="10892"/>
    <cellStyle name="Normal 38 2 4 4 2 2" xfId="30450"/>
    <cellStyle name="Normal 38 2 4 4 2 3" xfId="48236"/>
    <cellStyle name="Normal 38 2 4 4 3" xfId="17015"/>
    <cellStyle name="Normal 38 2 4 4 3 2" xfId="36374"/>
    <cellStyle name="Normal 38 2 4 4 4" xfId="25191"/>
    <cellStyle name="Normal 38 2 4 4 5" xfId="43021"/>
    <cellStyle name="Normal 38 2 4 5" xfId="7743"/>
    <cellStyle name="Normal 38 2 4 5 2" xfId="27303"/>
    <cellStyle name="Normal 38 2 4 5 3" xfId="45125"/>
    <cellStyle name="Normal 38 2 4 6" xfId="13824"/>
    <cellStyle name="Normal 38 2 4 6 2" xfId="33255"/>
    <cellStyle name="Normal 38 2 4 7" xfId="19102"/>
    <cellStyle name="Normal 38 2 4 7 2" xfId="38426"/>
    <cellStyle name="Normal 38 2 4 8" xfId="22070"/>
    <cellStyle name="Normal 38 2 4 9" xfId="20586"/>
    <cellStyle name="Normal 38 2 5" xfId="2094"/>
    <cellStyle name="Normal 38 2 5 2" xfId="4130"/>
    <cellStyle name="Normal 38 2 5 2 2" xfId="9517"/>
    <cellStyle name="Normal 38 2 5 2 2 2" xfId="29075"/>
    <cellStyle name="Normal 38 2 5 2 2 3" xfId="46891"/>
    <cellStyle name="Normal 38 2 5 2 3" xfId="15636"/>
    <cellStyle name="Normal 38 2 5 2 3 2" xfId="35029"/>
    <cellStyle name="Normal 38 2 5 2 4" xfId="23846"/>
    <cellStyle name="Normal 38 2 5 2 5" xfId="41676"/>
    <cellStyle name="Normal 38 2 5 3" xfId="7889"/>
    <cellStyle name="Normal 38 2 5 3 2" xfId="27449"/>
    <cellStyle name="Normal 38 2 5 3 3" xfId="45270"/>
    <cellStyle name="Normal 38 2 5 4" xfId="13970"/>
    <cellStyle name="Normal 38 2 5 4 2" xfId="33400"/>
    <cellStyle name="Normal 38 2 5 5" xfId="19247"/>
    <cellStyle name="Normal 38 2 5 5 2" xfId="38571"/>
    <cellStyle name="Normal 38 2 5 6" xfId="22215"/>
    <cellStyle name="Normal 38 2 5 7" xfId="20731"/>
    <cellStyle name="Normal 38 2 5 8" xfId="40055"/>
    <cellStyle name="Normal 38 2 6" xfId="3122"/>
    <cellStyle name="Normal 38 2 6 2" xfId="8702"/>
    <cellStyle name="Normal 38 2 6 2 2" xfId="28262"/>
    <cellStyle name="Normal 38 2 6 2 3" xfId="46079"/>
    <cellStyle name="Normal 38 2 6 3" xfId="14793"/>
    <cellStyle name="Normal 38 2 6 3 2" xfId="34213"/>
    <cellStyle name="Normal 38 2 6 4" xfId="23030"/>
    <cellStyle name="Normal 38 2 6 5" xfId="40864"/>
    <cellStyle name="Normal 38 2 7" xfId="4890"/>
    <cellStyle name="Normal 38 2 7 2" xfId="10274"/>
    <cellStyle name="Normal 38 2 7 2 2" xfId="29832"/>
    <cellStyle name="Normal 38 2 7 2 3" xfId="47645"/>
    <cellStyle name="Normal 38 2 7 3" xfId="16396"/>
    <cellStyle name="Normal 38 2 7 3 2" xfId="35783"/>
    <cellStyle name="Normal 38 2 7 4" xfId="24600"/>
    <cellStyle name="Normal 38 2 7 5" xfId="42430"/>
    <cellStyle name="Normal 38 2 8" xfId="6217"/>
    <cellStyle name="Normal 38 2 8 2" xfId="11578"/>
    <cellStyle name="Normal 38 2 8 2 2" xfId="31136"/>
    <cellStyle name="Normal 38 2 8 2 3" xfId="48921"/>
    <cellStyle name="Normal 38 2 8 3" xfId="17701"/>
    <cellStyle name="Normal 38 2 8 3 2" xfId="37059"/>
    <cellStyle name="Normal 38 2 8 4" xfId="25876"/>
    <cellStyle name="Normal 38 2 8 5" xfId="43706"/>
    <cellStyle name="Normal 38 2 9" xfId="6621"/>
    <cellStyle name="Normal 38 2 9 2" xfId="11982"/>
    <cellStyle name="Normal 38 2 9 2 2" xfId="31540"/>
    <cellStyle name="Normal 38 2 9 2 3" xfId="49325"/>
    <cellStyle name="Normal 38 2 9 3" xfId="18105"/>
    <cellStyle name="Normal 38 2 9 3 2" xfId="37463"/>
    <cellStyle name="Normal 38 2 9 4" xfId="26280"/>
    <cellStyle name="Normal 38 2 9 5" xfId="44110"/>
    <cellStyle name="Normal 38 3" xfId="1429"/>
    <cellStyle name="Normal 38 3 10" xfId="12806"/>
    <cellStyle name="Normal 38 3 10 2" xfId="32362"/>
    <cellStyle name="Normal 38 3 10 3" xfId="50101"/>
    <cellStyle name="Normal 38 3 11" xfId="13308"/>
    <cellStyle name="Normal 38 3 11 2" xfId="32745"/>
    <cellStyle name="Normal 38 3 12" xfId="18590"/>
    <cellStyle name="Normal 38 3 12 2" xfId="37916"/>
    <cellStyle name="Normal 38 3 13" xfId="21560"/>
    <cellStyle name="Normal 38 3 14" xfId="20076"/>
    <cellStyle name="Normal 38 3 15" xfId="39400"/>
    <cellStyle name="Normal 38 3 2" xfId="1727"/>
    <cellStyle name="Normal 38 3 2 10" xfId="39691"/>
    <cellStyle name="Normal 38 3 2 2" xfId="2473"/>
    <cellStyle name="Normal 38 3 2 2 2" xfId="4496"/>
    <cellStyle name="Normal 38 3 2 2 2 2" xfId="9883"/>
    <cellStyle name="Normal 38 3 2 2 2 2 2" xfId="29441"/>
    <cellStyle name="Normal 38 3 2 2 2 2 3" xfId="47256"/>
    <cellStyle name="Normal 38 3 2 2 2 3" xfId="16002"/>
    <cellStyle name="Normal 38 3 2 2 2 3 2" xfId="35394"/>
    <cellStyle name="Normal 38 3 2 2 2 4" xfId="24211"/>
    <cellStyle name="Normal 38 3 2 2 2 5" xfId="42041"/>
    <cellStyle name="Normal 38 3 2 2 3" xfId="8268"/>
    <cellStyle name="Normal 38 3 2 2 3 2" xfId="27828"/>
    <cellStyle name="Normal 38 3 2 2 3 3" xfId="45648"/>
    <cellStyle name="Normal 38 3 2 2 4" xfId="14349"/>
    <cellStyle name="Normal 38 3 2 2 4 2" xfId="33778"/>
    <cellStyle name="Normal 38 3 2 2 5" xfId="19625"/>
    <cellStyle name="Normal 38 3 2 2 5 2" xfId="38949"/>
    <cellStyle name="Normal 38 3 2 2 6" xfId="22594"/>
    <cellStyle name="Normal 38 3 2 2 7" xfId="21109"/>
    <cellStyle name="Normal 38 3 2 2 8" xfId="40433"/>
    <cellStyle name="Normal 38 3 2 3" xfId="3767"/>
    <cellStyle name="Normal 38 3 2 3 2" xfId="9154"/>
    <cellStyle name="Normal 38 3 2 3 2 2" xfId="28712"/>
    <cellStyle name="Normal 38 3 2 3 2 3" xfId="46528"/>
    <cellStyle name="Normal 38 3 2 3 3" xfId="15273"/>
    <cellStyle name="Normal 38 3 2 3 3 2" xfId="34666"/>
    <cellStyle name="Normal 38 3 2 3 4" xfId="23483"/>
    <cellStyle name="Normal 38 3 2 3 5" xfId="41313"/>
    <cellStyle name="Normal 38 3 2 4" xfId="5875"/>
    <cellStyle name="Normal 38 3 2 4 2" xfId="11236"/>
    <cellStyle name="Normal 38 3 2 4 2 2" xfId="30794"/>
    <cellStyle name="Normal 38 3 2 4 2 3" xfId="48580"/>
    <cellStyle name="Normal 38 3 2 4 3" xfId="17359"/>
    <cellStyle name="Normal 38 3 2 4 3 2" xfId="36718"/>
    <cellStyle name="Normal 38 3 2 4 4" xfId="25535"/>
    <cellStyle name="Normal 38 3 2 4 5" xfId="43365"/>
    <cellStyle name="Normal 38 3 2 5" xfId="7522"/>
    <cellStyle name="Normal 38 3 2 5 2" xfId="27082"/>
    <cellStyle name="Normal 38 3 2 5 3" xfId="44906"/>
    <cellStyle name="Normal 38 3 2 6" xfId="13603"/>
    <cellStyle name="Normal 38 3 2 6 2" xfId="33036"/>
    <cellStyle name="Normal 38 3 2 7" xfId="18883"/>
    <cellStyle name="Normal 38 3 2 7 2" xfId="38207"/>
    <cellStyle name="Normal 38 3 2 8" xfId="21851"/>
    <cellStyle name="Normal 38 3 2 9" xfId="20367"/>
    <cellStyle name="Normal 38 3 3" xfId="2181"/>
    <cellStyle name="Normal 38 3 3 2" xfId="4217"/>
    <cellStyle name="Normal 38 3 3 2 2" xfId="9604"/>
    <cellStyle name="Normal 38 3 3 2 2 2" xfId="29162"/>
    <cellStyle name="Normal 38 3 3 2 2 3" xfId="46978"/>
    <cellStyle name="Normal 38 3 3 2 3" xfId="15723"/>
    <cellStyle name="Normal 38 3 3 2 3 2" xfId="35116"/>
    <cellStyle name="Normal 38 3 3 2 4" xfId="23933"/>
    <cellStyle name="Normal 38 3 3 2 5" xfId="41763"/>
    <cellStyle name="Normal 38 3 3 3" xfId="7976"/>
    <cellStyle name="Normal 38 3 3 3 2" xfId="27536"/>
    <cellStyle name="Normal 38 3 3 3 3" xfId="45357"/>
    <cellStyle name="Normal 38 3 3 4" xfId="14057"/>
    <cellStyle name="Normal 38 3 3 4 2" xfId="33487"/>
    <cellStyle name="Normal 38 3 3 5" xfId="19334"/>
    <cellStyle name="Normal 38 3 3 5 2" xfId="38658"/>
    <cellStyle name="Normal 38 3 3 6" xfId="22302"/>
    <cellStyle name="Normal 38 3 3 7" xfId="20818"/>
    <cellStyle name="Normal 38 3 3 8" xfId="40142"/>
    <cellStyle name="Normal 38 3 4" xfId="3355"/>
    <cellStyle name="Normal 38 3 4 2" xfId="8847"/>
    <cellStyle name="Normal 38 3 4 2 2" xfId="28407"/>
    <cellStyle name="Normal 38 3 4 2 3" xfId="46224"/>
    <cellStyle name="Normal 38 3 4 3" xfId="14949"/>
    <cellStyle name="Normal 38 3 4 3 2" xfId="34362"/>
    <cellStyle name="Normal 38 3 4 4" xfId="23179"/>
    <cellStyle name="Normal 38 3 4 5" xfId="41009"/>
    <cellStyle name="Normal 38 3 5" xfId="5266"/>
    <cellStyle name="Normal 38 3 5 2" xfId="10632"/>
    <cellStyle name="Normal 38 3 5 2 2" xfId="30190"/>
    <cellStyle name="Normal 38 3 5 2 3" xfId="47989"/>
    <cellStyle name="Normal 38 3 5 3" xfId="16755"/>
    <cellStyle name="Normal 38 3 5 3 2" xfId="36127"/>
    <cellStyle name="Normal 38 3 5 4" xfId="24944"/>
    <cellStyle name="Normal 38 3 5 5" xfId="42774"/>
    <cellStyle name="Normal 38 3 6" xfId="6362"/>
    <cellStyle name="Normal 38 3 6 2" xfId="11723"/>
    <cellStyle name="Normal 38 3 6 2 2" xfId="31281"/>
    <cellStyle name="Normal 38 3 6 2 3" xfId="49066"/>
    <cellStyle name="Normal 38 3 6 3" xfId="17846"/>
    <cellStyle name="Normal 38 3 6 3 2" xfId="37204"/>
    <cellStyle name="Normal 38 3 6 4" xfId="26021"/>
    <cellStyle name="Normal 38 3 6 5" xfId="43851"/>
    <cellStyle name="Normal 38 3 7" xfId="6766"/>
    <cellStyle name="Normal 38 3 7 2" xfId="12127"/>
    <cellStyle name="Normal 38 3 7 2 2" xfId="31685"/>
    <cellStyle name="Normal 38 3 7 2 3" xfId="49470"/>
    <cellStyle name="Normal 38 3 7 3" xfId="18250"/>
    <cellStyle name="Normal 38 3 7 3 2" xfId="37608"/>
    <cellStyle name="Normal 38 3 7 4" xfId="26425"/>
    <cellStyle name="Normal 38 3 7 5" xfId="44255"/>
    <cellStyle name="Normal 38 3 8" xfId="7230"/>
    <cellStyle name="Normal 38 3 8 2" xfId="26790"/>
    <cellStyle name="Normal 38 3 8 3" xfId="44615"/>
    <cellStyle name="Normal 38 3 9" xfId="12450"/>
    <cellStyle name="Normal 38 3 9 2" xfId="32007"/>
    <cellStyle name="Normal 38 3 9 3" xfId="49791"/>
    <cellStyle name="Normal 38 4" xfId="1582"/>
    <cellStyle name="Normal 38 4 10" xfId="39546"/>
    <cellStyle name="Normal 38 4 2" xfId="2328"/>
    <cellStyle name="Normal 38 4 2 2" xfId="4351"/>
    <cellStyle name="Normal 38 4 2 2 2" xfId="9738"/>
    <cellStyle name="Normal 38 4 2 2 2 2" xfId="29296"/>
    <cellStyle name="Normal 38 4 2 2 2 3" xfId="47111"/>
    <cellStyle name="Normal 38 4 2 2 3" xfId="15857"/>
    <cellStyle name="Normal 38 4 2 2 3 2" xfId="35249"/>
    <cellStyle name="Normal 38 4 2 2 4" xfId="24066"/>
    <cellStyle name="Normal 38 4 2 2 5" xfId="41896"/>
    <cellStyle name="Normal 38 4 2 3" xfId="5663"/>
    <cellStyle name="Normal 38 4 2 3 2" xfId="11024"/>
    <cellStyle name="Normal 38 4 2 3 2 2" xfId="30582"/>
    <cellStyle name="Normal 38 4 2 3 2 3" xfId="48368"/>
    <cellStyle name="Normal 38 4 2 3 3" xfId="17147"/>
    <cellStyle name="Normal 38 4 2 3 3 2" xfId="36506"/>
    <cellStyle name="Normal 38 4 2 3 4" xfId="25323"/>
    <cellStyle name="Normal 38 4 2 3 5" xfId="43153"/>
    <cellStyle name="Normal 38 4 2 4" xfId="8123"/>
    <cellStyle name="Normal 38 4 2 4 2" xfId="27683"/>
    <cellStyle name="Normal 38 4 2 4 3" xfId="45503"/>
    <cellStyle name="Normal 38 4 2 5" xfId="14204"/>
    <cellStyle name="Normal 38 4 2 5 2" xfId="33633"/>
    <cellStyle name="Normal 38 4 2 6" xfId="19480"/>
    <cellStyle name="Normal 38 4 2 6 2" xfId="38804"/>
    <cellStyle name="Normal 38 4 2 7" xfId="22449"/>
    <cellStyle name="Normal 38 4 2 8" xfId="20964"/>
    <cellStyle name="Normal 38 4 2 9" xfId="40288"/>
    <cellStyle name="Normal 38 4 3" xfId="3624"/>
    <cellStyle name="Normal 38 4 3 2" xfId="9011"/>
    <cellStyle name="Normal 38 4 3 2 2" xfId="28569"/>
    <cellStyle name="Normal 38 4 3 2 3" xfId="46385"/>
    <cellStyle name="Normal 38 4 3 3" xfId="15130"/>
    <cellStyle name="Normal 38 4 3 3 2" xfId="34523"/>
    <cellStyle name="Normal 38 4 3 4" xfId="23340"/>
    <cellStyle name="Normal 38 4 3 5" xfId="41170"/>
    <cellStyle name="Normal 38 4 4" xfId="5039"/>
    <cellStyle name="Normal 38 4 4 2" xfId="10406"/>
    <cellStyle name="Normal 38 4 4 2 2" xfId="29964"/>
    <cellStyle name="Normal 38 4 4 2 3" xfId="47777"/>
    <cellStyle name="Normal 38 4 4 3" xfId="16529"/>
    <cellStyle name="Normal 38 4 4 3 2" xfId="35915"/>
    <cellStyle name="Normal 38 4 4 4" xfId="24732"/>
    <cellStyle name="Normal 38 4 4 5" xfId="42562"/>
    <cellStyle name="Normal 38 4 5" xfId="7377"/>
    <cellStyle name="Normal 38 4 5 2" xfId="26937"/>
    <cellStyle name="Normal 38 4 5 3" xfId="44761"/>
    <cellStyle name="Normal 38 4 6" xfId="13458"/>
    <cellStyle name="Normal 38 4 6 2" xfId="32891"/>
    <cellStyle name="Normal 38 4 7" xfId="18738"/>
    <cellStyle name="Normal 38 4 7 2" xfId="38062"/>
    <cellStyle name="Normal 38 4 8" xfId="21706"/>
    <cellStyle name="Normal 38 4 9" xfId="20222"/>
    <cellStyle name="Normal 38 5" xfId="1889"/>
    <cellStyle name="Normal 38 5 10" xfId="39852"/>
    <cellStyle name="Normal 38 5 2" xfId="2635"/>
    <cellStyle name="Normal 38 5 2 2" xfId="4657"/>
    <cellStyle name="Normal 38 5 2 2 2" xfId="10044"/>
    <cellStyle name="Normal 38 5 2 2 2 2" xfId="29602"/>
    <cellStyle name="Normal 38 5 2 2 2 3" xfId="47416"/>
    <cellStyle name="Normal 38 5 2 2 3" xfId="16163"/>
    <cellStyle name="Normal 38 5 2 2 3 2" xfId="35554"/>
    <cellStyle name="Normal 38 5 2 2 4" xfId="24371"/>
    <cellStyle name="Normal 38 5 2 2 5" xfId="42201"/>
    <cellStyle name="Normal 38 5 2 3" xfId="8430"/>
    <cellStyle name="Normal 38 5 2 3 2" xfId="27990"/>
    <cellStyle name="Normal 38 5 2 3 3" xfId="45809"/>
    <cellStyle name="Normal 38 5 2 4" xfId="14511"/>
    <cellStyle name="Normal 38 5 2 4 2" xfId="33939"/>
    <cellStyle name="Normal 38 5 2 5" xfId="19786"/>
    <cellStyle name="Normal 38 5 2 5 2" xfId="39110"/>
    <cellStyle name="Normal 38 5 2 6" xfId="22756"/>
    <cellStyle name="Normal 38 5 2 7" xfId="21270"/>
    <cellStyle name="Normal 38 5 2 8" xfId="40594"/>
    <cellStyle name="Normal 38 5 3" xfId="3927"/>
    <cellStyle name="Normal 38 5 3 2" xfId="9314"/>
    <cellStyle name="Normal 38 5 3 2 2" xfId="28872"/>
    <cellStyle name="Normal 38 5 3 2 3" xfId="46688"/>
    <cellStyle name="Normal 38 5 3 3" xfId="15433"/>
    <cellStyle name="Normal 38 5 3 3 2" xfId="34826"/>
    <cellStyle name="Normal 38 5 3 4" xfId="23643"/>
    <cellStyle name="Normal 38 5 3 5" xfId="41473"/>
    <cellStyle name="Normal 38 5 4" xfId="5473"/>
    <cellStyle name="Normal 38 5 4 2" xfId="10834"/>
    <cellStyle name="Normal 38 5 4 2 2" xfId="30392"/>
    <cellStyle name="Normal 38 5 4 2 3" xfId="48178"/>
    <cellStyle name="Normal 38 5 4 3" xfId="16957"/>
    <cellStyle name="Normal 38 5 4 3 2" xfId="36316"/>
    <cellStyle name="Normal 38 5 4 4" xfId="25133"/>
    <cellStyle name="Normal 38 5 4 5" xfId="42963"/>
    <cellStyle name="Normal 38 5 5" xfId="7684"/>
    <cellStyle name="Normal 38 5 5 2" xfId="27244"/>
    <cellStyle name="Normal 38 5 5 3" xfId="45067"/>
    <cellStyle name="Normal 38 5 6" xfId="13765"/>
    <cellStyle name="Normal 38 5 6 2" xfId="33197"/>
    <cellStyle name="Normal 38 5 7" xfId="19044"/>
    <cellStyle name="Normal 38 5 7 2" xfId="38368"/>
    <cellStyle name="Normal 38 5 8" xfId="22012"/>
    <cellStyle name="Normal 38 5 9" xfId="20528"/>
    <cellStyle name="Normal 38 6" xfId="2036"/>
    <cellStyle name="Normal 38 6 2" xfId="4072"/>
    <cellStyle name="Normal 38 6 2 2" xfId="9459"/>
    <cellStyle name="Normal 38 6 2 2 2" xfId="29017"/>
    <cellStyle name="Normal 38 6 2 2 3" xfId="46833"/>
    <cellStyle name="Normal 38 6 2 3" xfId="15578"/>
    <cellStyle name="Normal 38 6 2 3 2" xfId="34971"/>
    <cellStyle name="Normal 38 6 2 4" xfId="23788"/>
    <cellStyle name="Normal 38 6 2 5" xfId="41618"/>
    <cellStyle name="Normal 38 6 3" xfId="7831"/>
    <cellStyle name="Normal 38 6 3 2" xfId="27391"/>
    <cellStyle name="Normal 38 6 3 3" xfId="45212"/>
    <cellStyle name="Normal 38 6 4" xfId="13912"/>
    <cellStyle name="Normal 38 6 4 2" xfId="33342"/>
    <cellStyle name="Normal 38 6 5" xfId="19189"/>
    <cellStyle name="Normal 38 6 5 2" xfId="38513"/>
    <cellStyle name="Normal 38 6 6" xfId="22157"/>
    <cellStyle name="Normal 38 6 7" xfId="20673"/>
    <cellStyle name="Normal 38 6 8" xfId="39997"/>
    <cellStyle name="Normal 38 7" xfId="3064"/>
    <cellStyle name="Normal 38 7 2" xfId="8644"/>
    <cellStyle name="Normal 38 7 2 2" xfId="28204"/>
    <cellStyle name="Normal 38 7 2 3" xfId="46021"/>
    <cellStyle name="Normal 38 7 3" xfId="14735"/>
    <cellStyle name="Normal 38 7 3 2" xfId="34155"/>
    <cellStyle name="Normal 38 7 4" xfId="22972"/>
    <cellStyle name="Normal 38 7 5" xfId="40806"/>
    <cellStyle name="Normal 38 8" xfId="4830"/>
    <cellStyle name="Normal 38 8 2" xfId="10214"/>
    <cellStyle name="Normal 38 8 2 2" xfId="29772"/>
    <cellStyle name="Normal 38 8 2 3" xfId="47586"/>
    <cellStyle name="Normal 38 8 3" xfId="16336"/>
    <cellStyle name="Normal 38 8 3 2" xfId="35724"/>
    <cellStyle name="Normal 38 8 4" xfId="24541"/>
    <cellStyle name="Normal 38 8 5" xfId="42371"/>
    <cellStyle name="Normal 38 9" xfId="6159"/>
    <cellStyle name="Normal 38 9 2" xfId="11520"/>
    <cellStyle name="Normal 38 9 2 2" xfId="31078"/>
    <cellStyle name="Normal 38 9 2 3" xfId="48863"/>
    <cellStyle name="Normal 38 9 3" xfId="17643"/>
    <cellStyle name="Normal 38 9 3 2" xfId="37001"/>
    <cellStyle name="Normal 38 9 4" xfId="25818"/>
    <cellStyle name="Normal 38 9 5" xfId="43648"/>
    <cellStyle name="Normal 39" xfId="1162"/>
    <cellStyle name="Normal 39 10" xfId="6591"/>
    <cellStyle name="Normal 39 10 2" xfId="11952"/>
    <cellStyle name="Normal 39 10 2 2" xfId="31510"/>
    <cellStyle name="Normal 39 10 2 3" xfId="49295"/>
    <cellStyle name="Normal 39 10 3" xfId="18075"/>
    <cellStyle name="Normal 39 10 3 2" xfId="37433"/>
    <cellStyle name="Normal 39 10 4" xfId="26250"/>
    <cellStyle name="Normal 39 10 5" xfId="44080"/>
    <cellStyle name="Normal 39 11" xfId="7113"/>
    <cellStyle name="Normal 39 11 2" xfId="26673"/>
    <cellStyle name="Normal 39 11 3" xfId="44498"/>
    <cellStyle name="Normal 39 12" xfId="12320"/>
    <cellStyle name="Normal 39 12 2" xfId="31878"/>
    <cellStyle name="Normal 39 12 3" xfId="49663"/>
    <cellStyle name="Normal 39 13" xfId="12673"/>
    <cellStyle name="Normal 39 13 2" xfId="32230"/>
    <cellStyle name="Normal 39 13 3" xfId="49973"/>
    <cellStyle name="Normal 39 14" xfId="13124"/>
    <cellStyle name="Normal 39 14 2" xfId="32626"/>
    <cellStyle name="Normal 39 15" xfId="18441"/>
    <cellStyle name="Normal 39 15 2" xfId="37799"/>
    <cellStyle name="Normal 39 16" xfId="21443"/>
    <cellStyle name="Normal 39 17" xfId="19959"/>
    <cellStyle name="Normal 39 18" xfId="39283"/>
    <cellStyle name="Normal 39 2" xfId="1266"/>
    <cellStyle name="Normal 39 2 10" xfId="7171"/>
    <cellStyle name="Normal 39 2 10 2" xfId="26731"/>
    <cellStyle name="Normal 39 2 10 3" xfId="44556"/>
    <cellStyle name="Normal 39 2 11" xfId="12379"/>
    <cellStyle name="Normal 39 2 11 2" xfId="31937"/>
    <cellStyle name="Normal 39 2 11 3" xfId="49721"/>
    <cellStyle name="Normal 39 2 12" xfId="12734"/>
    <cellStyle name="Normal 39 2 12 2" xfId="32290"/>
    <cellStyle name="Normal 39 2 12 3" xfId="50031"/>
    <cellStyle name="Normal 39 2 13" xfId="13187"/>
    <cellStyle name="Normal 39 2 13 2" xfId="32686"/>
    <cellStyle name="Normal 39 2 14" xfId="18499"/>
    <cellStyle name="Normal 39 2 14 2" xfId="37857"/>
    <cellStyle name="Normal 39 2 15" xfId="21501"/>
    <cellStyle name="Normal 39 2 16" xfId="20017"/>
    <cellStyle name="Normal 39 2 17" xfId="39341"/>
    <cellStyle name="Normal 39 2 2" xfId="1521"/>
    <cellStyle name="Normal 39 2 2 10" xfId="12892"/>
    <cellStyle name="Normal 39 2 2 10 2" xfId="32448"/>
    <cellStyle name="Normal 39 2 2 10 3" xfId="50187"/>
    <cellStyle name="Normal 39 2 2 11" xfId="13398"/>
    <cellStyle name="Normal 39 2 2 11 2" xfId="32831"/>
    <cellStyle name="Normal 39 2 2 12" xfId="18678"/>
    <cellStyle name="Normal 39 2 2 12 2" xfId="38002"/>
    <cellStyle name="Normal 39 2 2 13" xfId="21646"/>
    <cellStyle name="Normal 39 2 2 14" xfId="20162"/>
    <cellStyle name="Normal 39 2 2 15" xfId="39486"/>
    <cellStyle name="Normal 39 2 2 2" xfId="1814"/>
    <cellStyle name="Normal 39 2 2 2 10" xfId="39777"/>
    <cellStyle name="Normal 39 2 2 2 2" xfId="2560"/>
    <cellStyle name="Normal 39 2 2 2 2 2" xfId="4583"/>
    <cellStyle name="Normal 39 2 2 2 2 2 2" xfId="9970"/>
    <cellStyle name="Normal 39 2 2 2 2 2 2 2" xfId="29528"/>
    <cellStyle name="Normal 39 2 2 2 2 2 2 3" xfId="47342"/>
    <cellStyle name="Normal 39 2 2 2 2 2 3" xfId="16089"/>
    <cellStyle name="Normal 39 2 2 2 2 2 3 2" xfId="35480"/>
    <cellStyle name="Normal 39 2 2 2 2 2 4" xfId="24297"/>
    <cellStyle name="Normal 39 2 2 2 2 2 5" xfId="42127"/>
    <cellStyle name="Normal 39 2 2 2 2 3" xfId="8355"/>
    <cellStyle name="Normal 39 2 2 2 2 3 2" xfId="27915"/>
    <cellStyle name="Normal 39 2 2 2 2 3 3" xfId="45734"/>
    <cellStyle name="Normal 39 2 2 2 2 4" xfId="14436"/>
    <cellStyle name="Normal 39 2 2 2 2 4 2" xfId="33864"/>
    <cellStyle name="Normal 39 2 2 2 2 5" xfId="19711"/>
    <cellStyle name="Normal 39 2 2 2 2 5 2" xfId="39035"/>
    <cellStyle name="Normal 39 2 2 2 2 6" xfId="22681"/>
    <cellStyle name="Normal 39 2 2 2 2 7" xfId="21195"/>
    <cellStyle name="Normal 39 2 2 2 2 8" xfId="40519"/>
    <cellStyle name="Normal 39 2 2 2 3" xfId="3853"/>
    <cellStyle name="Normal 39 2 2 2 3 2" xfId="9240"/>
    <cellStyle name="Normal 39 2 2 2 3 2 2" xfId="28798"/>
    <cellStyle name="Normal 39 2 2 2 3 2 3" xfId="46614"/>
    <cellStyle name="Normal 39 2 2 2 3 3" xfId="15359"/>
    <cellStyle name="Normal 39 2 2 2 3 3 2" xfId="34752"/>
    <cellStyle name="Normal 39 2 2 2 3 4" xfId="23569"/>
    <cellStyle name="Normal 39 2 2 2 3 5" xfId="41399"/>
    <cellStyle name="Normal 39 2 2 2 4" xfId="5961"/>
    <cellStyle name="Normal 39 2 2 2 4 2" xfId="11322"/>
    <cellStyle name="Normal 39 2 2 2 4 2 2" xfId="30880"/>
    <cellStyle name="Normal 39 2 2 2 4 2 3" xfId="48666"/>
    <cellStyle name="Normal 39 2 2 2 4 3" xfId="17445"/>
    <cellStyle name="Normal 39 2 2 2 4 3 2" xfId="36804"/>
    <cellStyle name="Normal 39 2 2 2 4 4" xfId="25621"/>
    <cellStyle name="Normal 39 2 2 2 4 5" xfId="43451"/>
    <cellStyle name="Normal 39 2 2 2 5" xfId="7609"/>
    <cellStyle name="Normal 39 2 2 2 5 2" xfId="27169"/>
    <cellStyle name="Normal 39 2 2 2 5 3" xfId="44992"/>
    <cellStyle name="Normal 39 2 2 2 6" xfId="13690"/>
    <cellStyle name="Normal 39 2 2 2 6 2" xfId="33122"/>
    <cellStyle name="Normal 39 2 2 2 7" xfId="18969"/>
    <cellStyle name="Normal 39 2 2 2 7 2" xfId="38293"/>
    <cellStyle name="Normal 39 2 2 2 8" xfId="21937"/>
    <cellStyle name="Normal 39 2 2 2 9" xfId="20453"/>
    <cellStyle name="Normal 39 2 2 3" xfId="2268"/>
    <cellStyle name="Normal 39 2 2 3 2" xfId="4304"/>
    <cellStyle name="Normal 39 2 2 3 2 2" xfId="9691"/>
    <cellStyle name="Normal 39 2 2 3 2 2 2" xfId="29249"/>
    <cellStyle name="Normal 39 2 2 3 2 2 3" xfId="47064"/>
    <cellStyle name="Normal 39 2 2 3 2 3" xfId="15810"/>
    <cellStyle name="Normal 39 2 2 3 2 3 2" xfId="35202"/>
    <cellStyle name="Normal 39 2 2 3 2 4" xfId="24019"/>
    <cellStyle name="Normal 39 2 2 3 2 5" xfId="41849"/>
    <cellStyle name="Normal 39 2 2 3 3" xfId="8063"/>
    <cellStyle name="Normal 39 2 2 3 3 2" xfId="27623"/>
    <cellStyle name="Normal 39 2 2 3 3 3" xfId="45443"/>
    <cellStyle name="Normal 39 2 2 3 4" xfId="14144"/>
    <cellStyle name="Normal 39 2 2 3 4 2" xfId="33573"/>
    <cellStyle name="Normal 39 2 2 3 5" xfId="19420"/>
    <cellStyle name="Normal 39 2 2 3 5 2" xfId="38744"/>
    <cellStyle name="Normal 39 2 2 3 6" xfId="22389"/>
    <cellStyle name="Normal 39 2 2 3 7" xfId="20904"/>
    <cellStyle name="Normal 39 2 2 3 8" xfId="40228"/>
    <cellStyle name="Normal 39 2 2 4" xfId="3441"/>
    <cellStyle name="Normal 39 2 2 4 2" xfId="8933"/>
    <cellStyle name="Normal 39 2 2 4 2 2" xfId="28493"/>
    <cellStyle name="Normal 39 2 2 4 2 3" xfId="46310"/>
    <cellStyle name="Normal 39 2 2 4 3" xfId="15035"/>
    <cellStyle name="Normal 39 2 2 4 3 2" xfId="34448"/>
    <cellStyle name="Normal 39 2 2 4 4" xfId="23265"/>
    <cellStyle name="Normal 39 2 2 4 5" xfId="41095"/>
    <cellStyle name="Normal 39 2 2 5" xfId="5352"/>
    <cellStyle name="Normal 39 2 2 5 2" xfId="10718"/>
    <cellStyle name="Normal 39 2 2 5 2 2" xfId="30276"/>
    <cellStyle name="Normal 39 2 2 5 2 3" xfId="48075"/>
    <cellStyle name="Normal 39 2 2 5 3" xfId="16841"/>
    <cellStyle name="Normal 39 2 2 5 3 2" xfId="36213"/>
    <cellStyle name="Normal 39 2 2 5 4" xfId="25030"/>
    <cellStyle name="Normal 39 2 2 5 5" xfId="42860"/>
    <cellStyle name="Normal 39 2 2 6" xfId="6448"/>
    <cellStyle name="Normal 39 2 2 6 2" xfId="11809"/>
    <cellStyle name="Normal 39 2 2 6 2 2" xfId="31367"/>
    <cellStyle name="Normal 39 2 2 6 2 3" xfId="49152"/>
    <cellStyle name="Normal 39 2 2 6 3" xfId="17932"/>
    <cellStyle name="Normal 39 2 2 6 3 2" xfId="37290"/>
    <cellStyle name="Normal 39 2 2 6 4" xfId="26107"/>
    <cellStyle name="Normal 39 2 2 6 5" xfId="43937"/>
    <cellStyle name="Normal 39 2 2 7" xfId="6852"/>
    <cellStyle name="Normal 39 2 2 7 2" xfId="12213"/>
    <cellStyle name="Normal 39 2 2 7 2 2" xfId="31771"/>
    <cellStyle name="Normal 39 2 2 7 2 3" xfId="49556"/>
    <cellStyle name="Normal 39 2 2 7 3" xfId="18336"/>
    <cellStyle name="Normal 39 2 2 7 3 2" xfId="37694"/>
    <cellStyle name="Normal 39 2 2 7 4" xfId="26511"/>
    <cellStyle name="Normal 39 2 2 7 5" xfId="44341"/>
    <cellStyle name="Normal 39 2 2 8" xfId="7317"/>
    <cellStyle name="Normal 39 2 2 8 2" xfId="26877"/>
    <cellStyle name="Normal 39 2 2 8 3" xfId="44701"/>
    <cellStyle name="Normal 39 2 2 9" xfId="12536"/>
    <cellStyle name="Normal 39 2 2 9 2" xfId="32093"/>
    <cellStyle name="Normal 39 2 2 9 3" xfId="49877"/>
    <cellStyle name="Normal 39 2 3" xfId="1668"/>
    <cellStyle name="Normal 39 2 3 10" xfId="39632"/>
    <cellStyle name="Normal 39 2 3 2" xfId="2414"/>
    <cellStyle name="Normal 39 2 3 2 2" xfId="4437"/>
    <cellStyle name="Normal 39 2 3 2 2 2" xfId="9824"/>
    <cellStyle name="Normal 39 2 3 2 2 2 2" xfId="29382"/>
    <cellStyle name="Normal 39 2 3 2 2 2 3" xfId="47197"/>
    <cellStyle name="Normal 39 2 3 2 2 3" xfId="15943"/>
    <cellStyle name="Normal 39 2 3 2 2 3 2" xfId="35335"/>
    <cellStyle name="Normal 39 2 3 2 2 4" xfId="24152"/>
    <cellStyle name="Normal 39 2 3 2 2 5" xfId="41982"/>
    <cellStyle name="Normal 39 2 3 2 3" xfId="5749"/>
    <cellStyle name="Normal 39 2 3 2 3 2" xfId="11110"/>
    <cellStyle name="Normal 39 2 3 2 3 2 2" xfId="30668"/>
    <cellStyle name="Normal 39 2 3 2 3 2 3" xfId="48454"/>
    <cellStyle name="Normal 39 2 3 2 3 3" xfId="17233"/>
    <cellStyle name="Normal 39 2 3 2 3 3 2" xfId="36592"/>
    <cellStyle name="Normal 39 2 3 2 3 4" xfId="25409"/>
    <cellStyle name="Normal 39 2 3 2 3 5" xfId="43239"/>
    <cellStyle name="Normal 39 2 3 2 4" xfId="8209"/>
    <cellStyle name="Normal 39 2 3 2 4 2" xfId="27769"/>
    <cellStyle name="Normal 39 2 3 2 4 3" xfId="45589"/>
    <cellStyle name="Normal 39 2 3 2 5" xfId="14290"/>
    <cellStyle name="Normal 39 2 3 2 5 2" xfId="33719"/>
    <cellStyle name="Normal 39 2 3 2 6" xfId="19566"/>
    <cellStyle name="Normal 39 2 3 2 6 2" xfId="38890"/>
    <cellStyle name="Normal 39 2 3 2 7" xfId="22535"/>
    <cellStyle name="Normal 39 2 3 2 8" xfId="21050"/>
    <cellStyle name="Normal 39 2 3 2 9" xfId="40374"/>
    <cellStyle name="Normal 39 2 3 3" xfId="3710"/>
    <cellStyle name="Normal 39 2 3 3 2" xfId="9097"/>
    <cellStyle name="Normal 39 2 3 3 2 2" xfId="28655"/>
    <cellStyle name="Normal 39 2 3 3 2 3" xfId="46471"/>
    <cellStyle name="Normal 39 2 3 3 3" xfId="15216"/>
    <cellStyle name="Normal 39 2 3 3 3 2" xfId="34609"/>
    <cellStyle name="Normal 39 2 3 3 4" xfId="23426"/>
    <cellStyle name="Normal 39 2 3 3 5" xfId="41256"/>
    <cellStyle name="Normal 39 2 3 4" xfId="5125"/>
    <cellStyle name="Normal 39 2 3 4 2" xfId="10492"/>
    <cellStyle name="Normal 39 2 3 4 2 2" xfId="30050"/>
    <cellStyle name="Normal 39 2 3 4 2 3" xfId="47863"/>
    <cellStyle name="Normal 39 2 3 4 3" xfId="16615"/>
    <cellStyle name="Normal 39 2 3 4 3 2" xfId="36001"/>
    <cellStyle name="Normal 39 2 3 4 4" xfId="24818"/>
    <cellStyle name="Normal 39 2 3 4 5" xfId="42648"/>
    <cellStyle name="Normal 39 2 3 5" xfId="7463"/>
    <cellStyle name="Normal 39 2 3 5 2" xfId="27023"/>
    <cellStyle name="Normal 39 2 3 5 3" xfId="44847"/>
    <cellStyle name="Normal 39 2 3 6" xfId="13544"/>
    <cellStyle name="Normal 39 2 3 6 2" xfId="32977"/>
    <cellStyle name="Normal 39 2 3 7" xfId="18824"/>
    <cellStyle name="Normal 39 2 3 7 2" xfId="38148"/>
    <cellStyle name="Normal 39 2 3 8" xfId="21792"/>
    <cellStyle name="Normal 39 2 3 9" xfId="20308"/>
    <cellStyle name="Normal 39 2 4" xfId="1976"/>
    <cellStyle name="Normal 39 2 4 10" xfId="39938"/>
    <cellStyle name="Normal 39 2 4 2" xfId="2721"/>
    <cellStyle name="Normal 39 2 4 2 2" xfId="4743"/>
    <cellStyle name="Normal 39 2 4 2 2 2" xfId="10130"/>
    <cellStyle name="Normal 39 2 4 2 2 2 2" xfId="29688"/>
    <cellStyle name="Normal 39 2 4 2 2 2 3" xfId="47502"/>
    <cellStyle name="Normal 39 2 4 2 2 3" xfId="16249"/>
    <cellStyle name="Normal 39 2 4 2 2 3 2" xfId="35640"/>
    <cellStyle name="Normal 39 2 4 2 2 4" xfId="24457"/>
    <cellStyle name="Normal 39 2 4 2 2 5" xfId="42287"/>
    <cellStyle name="Normal 39 2 4 2 3" xfId="8516"/>
    <cellStyle name="Normal 39 2 4 2 3 2" xfId="28076"/>
    <cellStyle name="Normal 39 2 4 2 3 3" xfId="45895"/>
    <cellStyle name="Normal 39 2 4 2 4" xfId="14597"/>
    <cellStyle name="Normal 39 2 4 2 4 2" xfId="34025"/>
    <cellStyle name="Normal 39 2 4 2 5" xfId="19872"/>
    <cellStyle name="Normal 39 2 4 2 5 2" xfId="39196"/>
    <cellStyle name="Normal 39 2 4 2 6" xfId="22842"/>
    <cellStyle name="Normal 39 2 4 2 7" xfId="21356"/>
    <cellStyle name="Normal 39 2 4 2 8" xfId="40680"/>
    <cellStyle name="Normal 39 2 4 3" xfId="4013"/>
    <cellStyle name="Normal 39 2 4 3 2" xfId="9400"/>
    <cellStyle name="Normal 39 2 4 3 2 2" xfId="28958"/>
    <cellStyle name="Normal 39 2 4 3 2 3" xfId="46774"/>
    <cellStyle name="Normal 39 2 4 3 3" xfId="15519"/>
    <cellStyle name="Normal 39 2 4 3 3 2" xfId="34912"/>
    <cellStyle name="Normal 39 2 4 3 4" xfId="23729"/>
    <cellStyle name="Normal 39 2 4 3 5" xfId="41559"/>
    <cellStyle name="Normal 39 2 4 4" xfId="5559"/>
    <cellStyle name="Normal 39 2 4 4 2" xfId="10920"/>
    <cellStyle name="Normal 39 2 4 4 2 2" xfId="30478"/>
    <cellStyle name="Normal 39 2 4 4 2 3" xfId="48264"/>
    <cellStyle name="Normal 39 2 4 4 3" xfId="17043"/>
    <cellStyle name="Normal 39 2 4 4 3 2" xfId="36402"/>
    <cellStyle name="Normal 39 2 4 4 4" xfId="25219"/>
    <cellStyle name="Normal 39 2 4 4 5" xfId="43049"/>
    <cellStyle name="Normal 39 2 4 5" xfId="7771"/>
    <cellStyle name="Normal 39 2 4 5 2" xfId="27331"/>
    <cellStyle name="Normal 39 2 4 5 3" xfId="45153"/>
    <cellStyle name="Normal 39 2 4 6" xfId="13852"/>
    <cellStyle name="Normal 39 2 4 6 2" xfId="33283"/>
    <cellStyle name="Normal 39 2 4 7" xfId="19130"/>
    <cellStyle name="Normal 39 2 4 7 2" xfId="38454"/>
    <cellStyle name="Normal 39 2 4 8" xfId="22098"/>
    <cellStyle name="Normal 39 2 4 9" xfId="20614"/>
    <cellStyle name="Normal 39 2 5" xfId="2122"/>
    <cellStyle name="Normal 39 2 5 2" xfId="4158"/>
    <cellStyle name="Normal 39 2 5 2 2" xfId="9545"/>
    <cellStyle name="Normal 39 2 5 2 2 2" xfId="29103"/>
    <cellStyle name="Normal 39 2 5 2 2 3" xfId="46919"/>
    <cellStyle name="Normal 39 2 5 2 3" xfId="15664"/>
    <cellStyle name="Normal 39 2 5 2 3 2" xfId="35057"/>
    <cellStyle name="Normal 39 2 5 2 4" xfId="23874"/>
    <cellStyle name="Normal 39 2 5 2 5" xfId="41704"/>
    <cellStyle name="Normal 39 2 5 3" xfId="7917"/>
    <cellStyle name="Normal 39 2 5 3 2" xfId="27477"/>
    <cellStyle name="Normal 39 2 5 3 3" xfId="45298"/>
    <cellStyle name="Normal 39 2 5 4" xfId="13998"/>
    <cellStyle name="Normal 39 2 5 4 2" xfId="33428"/>
    <cellStyle name="Normal 39 2 5 5" xfId="19275"/>
    <cellStyle name="Normal 39 2 5 5 2" xfId="38599"/>
    <cellStyle name="Normal 39 2 5 6" xfId="22243"/>
    <cellStyle name="Normal 39 2 5 7" xfId="20759"/>
    <cellStyle name="Normal 39 2 5 8" xfId="40083"/>
    <cellStyle name="Normal 39 2 6" xfId="3150"/>
    <cellStyle name="Normal 39 2 6 2" xfId="8730"/>
    <cellStyle name="Normal 39 2 6 2 2" xfId="28290"/>
    <cellStyle name="Normal 39 2 6 2 3" xfId="46107"/>
    <cellStyle name="Normal 39 2 6 3" xfId="14821"/>
    <cellStyle name="Normal 39 2 6 3 2" xfId="34241"/>
    <cellStyle name="Normal 39 2 6 4" xfId="23058"/>
    <cellStyle name="Normal 39 2 6 5" xfId="40892"/>
    <cellStyle name="Normal 39 2 7" xfId="4918"/>
    <cellStyle name="Normal 39 2 7 2" xfId="10302"/>
    <cellStyle name="Normal 39 2 7 2 2" xfId="29860"/>
    <cellStyle name="Normal 39 2 7 2 3" xfId="47673"/>
    <cellStyle name="Normal 39 2 7 3" xfId="16424"/>
    <cellStyle name="Normal 39 2 7 3 2" xfId="35811"/>
    <cellStyle name="Normal 39 2 7 4" xfId="24628"/>
    <cellStyle name="Normal 39 2 7 5" xfId="42458"/>
    <cellStyle name="Normal 39 2 8" xfId="6245"/>
    <cellStyle name="Normal 39 2 8 2" xfId="11606"/>
    <cellStyle name="Normal 39 2 8 2 2" xfId="31164"/>
    <cellStyle name="Normal 39 2 8 2 3" xfId="48949"/>
    <cellStyle name="Normal 39 2 8 3" xfId="17729"/>
    <cellStyle name="Normal 39 2 8 3 2" xfId="37087"/>
    <cellStyle name="Normal 39 2 8 4" xfId="25904"/>
    <cellStyle name="Normal 39 2 8 5" xfId="43734"/>
    <cellStyle name="Normal 39 2 9" xfId="6649"/>
    <cellStyle name="Normal 39 2 9 2" xfId="12010"/>
    <cellStyle name="Normal 39 2 9 2 2" xfId="31568"/>
    <cellStyle name="Normal 39 2 9 2 3" xfId="49353"/>
    <cellStyle name="Normal 39 2 9 3" xfId="18133"/>
    <cellStyle name="Normal 39 2 9 3 2" xfId="37491"/>
    <cellStyle name="Normal 39 2 9 4" xfId="26308"/>
    <cellStyle name="Normal 39 2 9 5" xfId="44138"/>
    <cellStyle name="Normal 39 3" xfId="1457"/>
    <cellStyle name="Normal 39 3 10" xfId="12834"/>
    <cellStyle name="Normal 39 3 10 2" xfId="32390"/>
    <cellStyle name="Normal 39 3 10 3" xfId="50129"/>
    <cellStyle name="Normal 39 3 11" xfId="13336"/>
    <cellStyle name="Normal 39 3 11 2" xfId="32773"/>
    <cellStyle name="Normal 39 3 12" xfId="18618"/>
    <cellStyle name="Normal 39 3 12 2" xfId="37944"/>
    <cellStyle name="Normal 39 3 13" xfId="21588"/>
    <cellStyle name="Normal 39 3 14" xfId="20104"/>
    <cellStyle name="Normal 39 3 15" xfId="39428"/>
    <cellStyle name="Normal 39 3 2" xfId="1755"/>
    <cellStyle name="Normal 39 3 2 10" xfId="39719"/>
    <cellStyle name="Normal 39 3 2 2" xfId="2501"/>
    <cellStyle name="Normal 39 3 2 2 2" xfId="4524"/>
    <cellStyle name="Normal 39 3 2 2 2 2" xfId="9911"/>
    <cellStyle name="Normal 39 3 2 2 2 2 2" xfId="29469"/>
    <cellStyle name="Normal 39 3 2 2 2 2 3" xfId="47284"/>
    <cellStyle name="Normal 39 3 2 2 2 3" xfId="16030"/>
    <cellStyle name="Normal 39 3 2 2 2 3 2" xfId="35422"/>
    <cellStyle name="Normal 39 3 2 2 2 4" xfId="24239"/>
    <cellStyle name="Normal 39 3 2 2 2 5" xfId="42069"/>
    <cellStyle name="Normal 39 3 2 2 3" xfId="8296"/>
    <cellStyle name="Normal 39 3 2 2 3 2" xfId="27856"/>
    <cellStyle name="Normal 39 3 2 2 3 3" xfId="45676"/>
    <cellStyle name="Normal 39 3 2 2 4" xfId="14377"/>
    <cellStyle name="Normal 39 3 2 2 4 2" xfId="33806"/>
    <cellStyle name="Normal 39 3 2 2 5" xfId="19653"/>
    <cellStyle name="Normal 39 3 2 2 5 2" xfId="38977"/>
    <cellStyle name="Normal 39 3 2 2 6" xfId="22622"/>
    <cellStyle name="Normal 39 3 2 2 7" xfId="21137"/>
    <cellStyle name="Normal 39 3 2 2 8" xfId="40461"/>
    <cellStyle name="Normal 39 3 2 3" xfId="3795"/>
    <cellStyle name="Normal 39 3 2 3 2" xfId="9182"/>
    <cellStyle name="Normal 39 3 2 3 2 2" xfId="28740"/>
    <cellStyle name="Normal 39 3 2 3 2 3" xfId="46556"/>
    <cellStyle name="Normal 39 3 2 3 3" xfId="15301"/>
    <cellStyle name="Normal 39 3 2 3 3 2" xfId="34694"/>
    <cellStyle name="Normal 39 3 2 3 4" xfId="23511"/>
    <cellStyle name="Normal 39 3 2 3 5" xfId="41341"/>
    <cellStyle name="Normal 39 3 2 4" xfId="5903"/>
    <cellStyle name="Normal 39 3 2 4 2" xfId="11264"/>
    <cellStyle name="Normal 39 3 2 4 2 2" xfId="30822"/>
    <cellStyle name="Normal 39 3 2 4 2 3" xfId="48608"/>
    <cellStyle name="Normal 39 3 2 4 3" xfId="17387"/>
    <cellStyle name="Normal 39 3 2 4 3 2" xfId="36746"/>
    <cellStyle name="Normal 39 3 2 4 4" xfId="25563"/>
    <cellStyle name="Normal 39 3 2 4 5" xfId="43393"/>
    <cellStyle name="Normal 39 3 2 5" xfId="7550"/>
    <cellStyle name="Normal 39 3 2 5 2" xfId="27110"/>
    <cellStyle name="Normal 39 3 2 5 3" xfId="44934"/>
    <cellStyle name="Normal 39 3 2 6" xfId="13631"/>
    <cellStyle name="Normal 39 3 2 6 2" xfId="33064"/>
    <cellStyle name="Normal 39 3 2 7" xfId="18911"/>
    <cellStyle name="Normal 39 3 2 7 2" xfId="38235"/>
    <cellStyle name="Normal 39 3 2 8" xfId="21879"/>
    <cellStyle name="Normal 39 3 2 9" xfId="20395"/>
    <cellStyle name="Normal 39 3 3" xfId="2209"/>
    <cellStyle name="Normal 39 3 3 2" xfId="4245"/>
    <cellStyle name="Normal 39 3 3 2 2" xfId="9632"/>
    <cellStyle name="Normal 39 3 3 2 2 2" xfId="29190"/>
    <cellStyle name="Normal 39 3 3 2 2 3" xfId="47006"/>
    <cellStyle name="Normal 39 3 3 2 3" xfId="15751"/>
    <cellStyle name="Normal 39 3 3 2 3 2" xfId="35144"/>
    <cellStyle name="Normal 39 3 3 2 4" xfId="23961"/>
    <cellStyle name="Normal 39 3 3 2 5" xfId="41791"/>
    <cellStyle name="Normal 39 3 3 3" xfId="8004"/>
    <cellStyle name="Normal 39 3 3 3 2" xfId="27564"/>
    <cellStyle name="Normal 39 3 3 3 3" xfId="45385"/>
    <cellStyle name="Normal 39 3 3 4" xfId="14085"/>
    <cellStyle name="Normal 39 3 3 4 2" xfId="33515"/>
    <cellStyle name="Normal 39 3 3 5" xfId="19362"/>
    <cellStyle name="Normal 39 3 3 5 2" xfId="38686"/>
    <cellStyle name="Normal 39 3 3 6" xfId="22330"/>
    <cellStyle name="Normal 39 3 3 7" xfId="20846"/>
    <cellStyle name="Normal 39 3 3 8" xfId="40170"/>
    <cellStyle name="Normal 39 3 4" xfId="3383"/>
    <cellStyle name="Normal 39 3 4 2" xfId="8875"/>
    <cellStyle name="Normal 39 3 4 2 2" xfId="28435"/>
    <cellStyle name="Normal 39 3 4 2 3" xfId="46252"/>
    <cellStyle name="Normal 39 3 4 3" xfId="14977"/>
    <cellStyle name="Normal 39 3 4 3 2" xfId="34390"/>
    <cellStyle name="Normal 39 3 4 4" xfId="23207"/>
    <cellStyle name="Normal 39 3 4 5" xfId="41037"/>
    <cellStyle name="Normal 39 3 5" xfId="5294"/>
    <cellStyle name="Normal 39 3 5 2" xfId="10660"/>
    <cellStyle name="Normal 39 3 5 2 2" xfId="30218"/>
    <cellStyle name="Normal 39 3 5 2 3" xfId="48017"/>
    <cellStyle name="Normal 39 3 5 3" xfId="16783"/>
    <cellStyle name="Normal 39 3 5 3 2" xfId="36155"/>
    <cellStyle name="Normal 39 3 5 4" xfId="24972"/>
    <cellStyle name="Normal 39 3 5 5" xfId="42802"/>
    <cellStyle name="Normal 39 3 6" xfId="6390"/>
    <cellStyle name="Normal 39 3 6 2" xfId="11751"/>
    <cellStyle name="Normal 39 3 6 2 2" xfId="31309"/>
    <cellStyle name="Normal 39 3 6 2 3" xfId="49094"/>
    <cellStyle name="Normal 39 3 6 3" xfId="17874"/>
    <cellStyle name="Normal 39 3 6 3 2" xfId="37232"/>
    <cellStyle name="Normal 39 3 6 4" xfId="26049"/>
    <cellStyle name="Normal 39 3 6 5" xfId="43879"/>
    <cellStyle name="Normal 39 3 7" xfId="6794"/>
    <cellStyle name="Normal 39 3 7 2" xfId="12155"/>
    <cellStyle name="Normal 39 3 7 2 2" xfId="31713"/>
    <cellStyle name="Normal 39 3 7 2 3" xfId="49498"/>
    <cellStyle name="Normal 39 3 7 3" xfId="18278"/>
    <cellStyle name="Normal 39 3 7 3 2" xfId="37636"/>
    <cellStyle name="Normal 39 3 7 4" xfId="26453"/>
    <cellStyle name="Normal 39 3 7 5" xfId="44283"/>
    <cellStyle name="Normal 39 3 8" xfId="7258"/>
    <cellStyle name="Normal 39 3 8 2" xfId="26818"/>
    <cellStyle name="Normal 39 3 8 3" xfId="44643"/>
    <cellStyle name="Normal 39 3 9" xfId="12478"/>
    <cellStyle name="Normal 39 3 9 2" xfId="32035"/>
    <cellStyle name="Normal 39 3 9 3" xfId="49819"/>
    <cellStyle name="Normal 39 4" xfId="1610"/>
    <cellStyle name="Normal 39 4 10" xfId="39574"/>
    <cellStyle name="Normal 39 4 2" xfId="2356"/>
    <cellStyle name="Normal 39 4 2 2" xfId="4379"/>
    <cellStyle name="Normal 39 4 2 2 2" xfId="9766"/>
    <cellStyle name="Normal 39 4 2 2 2 2" xfId="29324"/>
    <cellStyle name="Normal 39 4 2 2 2 3" xfId="47139"/>
    <cellStyle name="Normal 39 4 2 2 3" xfId="15885"/>
    <cellStyle name="Normal 39 4 2 2 3 2" xfId="35277"/>
    <cellStyle name="Normal 39 4 2 2 4" xfId="24094"/>
    <cellStyle name="Normal 39 4 2 2 5" xfId="41924"/>
    <cellStyle name="Normal 39 4 2 3" xfId="5691"/>
    <cellStyle name="Normal 39 4 2 3 2" xfId="11052"/>
    <cellStyle name="Normal 39 4 2 3 2 2" xfId="30610"/>
    <cellStyle name="Normal 39 4 2 3 2 3" xfId="48396"/>
    <cellStyle name="Normal 39 4 2 3 3" xfId="17175"/>
    <cellStyle name="Normal 39 4 2 3 3 2" xfId="36534"/>
    <cellStyle name="Normal 39 4 2 3 4" xfId="25351"/>
    <cellStyle name="Normal 39 4 2 3 5" xfId="43181"/>
    <cellStyle name="Normal 39 4 2 4" xfId="8151"/>
    <cellStyle name="Normal 39 4 2 4 2" xfId="27711"/>
    <cellStyle name="Normal 39 4 2 4 3" xfId="45531"/>
    <cellStyle name="Normal 39 4 2 5" xfId="14232"/>
    <cellStyle name="Normal 39 4 2 5 2" xfId="33661"/>
    <cellStyle name="Normal 39 4 2 6" xfId="19508"/>
    <cellStyle name="Normal 39 4 2 6 2" xfId="38832"/>
    <cellStyle name="Normal 39 4 2 7" xfId="22477"/>
    <cellStyle name="Normal 39 4 2 8" xfId="20992"/>
    <cellStyle name="Normal 39 4 2 9" xfId="40316"/>
    <cellStyle name="Normal 39 4 3" xfId="3652"/>
    <cellStyle name="Normal 39 4 3 2" xfId="9039"/>
    <cellStyle name="Normal 39 4 3 2 2" xfId="28597"/>
    <cellStyle name="Normal 39 4 3 2 3" xfId="46413"/>
    <cellStyle name="Normal 39 4 3 3" xfId="15158"/>
    <cellStyle name="Normal 39 4 3 3 2" xfId="34551"/>
    <cellStyle name="Normal 39 4 3 4" xfId="23368"/>
    <cellStyle name="Normal 39 4 3 5" xfId="41198"/>
    <cellStyle name="Normal 39 4 4" xfId="5067"/>
    <cellStyle name="Normal 39 4 4 2" xfId="10434"/>
    <cellStyle name="Normal 39 4 4 2 2" xfId="29992"/>
    <cellStyle name="Normal 39 4 4 2 3" xfId="47805"/>
    <cellStyle name="Normal 39 4 4 3" xfId="16557"/>
    <cellStyle name="Normal 39 4 4 3 2" xfId="35943"/>
    <cellStyle name="Normal 39 4 4 4" xfId="24760"/>
    <cellStyle name="Normal 39 4 4 5" xfId="42590"/>
    <cellStyle name="Normal 39 4 5" xfId="7405"/>
    <cellStyle name="Normal 39 4 5 2" xfId="26965"/>
    <cellStyle name="Normal 39 4 5 3" xfId="44789"/>
    <cellStyle name="Normal 39 4 6" xfId="13486"/>
    <cellStyle name="Normal 39 4 6 2" xfId="32919"/>
    <cellStyle name="Normal 39 4 7" xfId="18766"/>
    <cellStyle name="Normal 39 4 7 2" xfId="38090"/>
    <cellStyle name="Normal 39 4 8" xfId="21734"/>
    <cellStyle name="Normal 39 4 9" xfId="20250"/>
    <cellStyle name="Normal 39 5" xfId="1917"/>
    <cellStyle name="Normal 39 5 10" xfId="39880"/>
    <cellStyle name="Normal 39 5 2" xfId="2663"/>
    <cellStyle name="Normal 39 5 2 2" xfId="4685"/>
    <cellStyle name="Normal 39 5 2 2 2" xfId="10072"/>
    <cellStyle name="Normal 39 5 2 2 2 2" xfId="29630"/>
    <cellStyle name="Normal 39 5 2 2 2 3" xfId="47444"/>
    <cellStyle name="Normal 39 5 2 2 3" xfId="16191"/>
    <cellStyle name="Normal 39 5 2 2 3 2" xfId="35582"/>
    <cellStyle name="Normal 39 5 2 2 4" xfId="24399"/>
    <cellStyle name="Normal 39 5 2 2 5" xfId="42229"/>
    <cellStyle name="Normal 39 5 2 3" xfId="8458"/>
    <cellStyle name="Normal 39 5 2 3 2" xfId="28018"/>
    <cellStyle name="Normal 39 5 2 3 3" xfId="45837"/>
    <cellStyle name="Normal 39 5 2 4" xfId="14539"/>
    <cellStyle name="Normal 39 5 2 4 2" xfId="33967"/>
    <cellStyle name="Normal 39 5 2 5" xfId="19814"/>
    <cellStyle name="Normal 39 5 2 5 2" xfId="39138"/>
    <cellStyle name="Normal 39 5 2 6" xfId="22784"/>
    <cellStyle name="Normal 39 5 2 7" xfId="21298"/>
    <cellStyle name="Normal 39 5 2 8" xfId="40622"/>
    <cellStyle name="Normal 39 5 3" xfId="3955"/>
    <cellStyle name="Normal 39 5 3 2" xfId="9342"/>
    <cellStyle name="Normal 39 5 3 2 2" xfId="28900"/>
    <cellStyle name="Normal 39 5 3 2 3" xfId="46716"/>
    <cellStyle name="Normal 39 5 3 3" xfId="15461"/>
    <cellStyle name="Normal 39 5 3 3 2" xfId="34854"/>
    <cellStyle name="Normal 39 5 3 4" xfId="23671"/>
    <cellStyle name="Normal 39 5 3 5" xfId="41501"/>
    <cellStyle name="Normal 39 5 4" xfId="5501"/>
    <cellStyle name="Normal 39 5 4 2" xfId="10862"/>
    <cellStyle name="Normal 39 5 4 2 2" xfId="30420"/>
    <cellStyle name="Normal 39 5 4 2 3" xfId="48206"/>
    <cellStyle name="Normal 39 5 4 3" xfId="16985"/>
    <cellStyle name="Normal 39 5 4 3 2" xfId="36344"/>
    <cellStyle name="Normal 39 5 4 4" xfId="25161"/>
    <cellStyle name="Normal 39 5 4 5" xfId="42991"/>
    <cellStyle name="Normal 39 5 5" xfId="7712"/>
    <cellStyle name="Normal 39 5 5 2" xfId="27272"/>
    <cellStyle name="Normal 39 5 5 3" xfId="45095"/>
    <cellStyle name="Normal 39 5 6" xfId="13793"/>
    <cellStyle name="Normal 39 5 6 2" xfId="33225"/>
    <cellStyle name="Normal 39 5 7" xfId="19072"/>
    <cellStyle name="Normal 39 5 7 2" xfId="38396"/>
    <cellStyle name="Normal 39 5 8" xfId="22040"/>
    <cellStyle name="Normal 39 5 9" xfId="20556"/>
    <cellStyle name="Normal 39 6" xfId="2064"/>
    <cellStyle name="Normal 39 6 2" xfId="4100"/>
    <cellStyle name="Normal 39 6 2 2" xfId="9487"/>
    <cellStyle name="Normal 39 6 2 2 2" xfId="29045"/>
    <cellStyle name="Normal 39 6 2 2 3" xfId="46861"/>
    <cellStyle name="Normal 39 6 2 3" xfId="15606"/>
    <cellStyle name="Normal 39 6 2 3 2" xfId="34999"/>
    <cellStyle name="Normal 39 6 2 4" xfId="23816"/>
    <cellStyle name="Normal 39 6 2 5" xfId="41646"/>
    <cellStyle name="Normal 39 6 3" xfId="7859"/>
    <cellStyle name="Normal 39 6 3 2" xfId="27419"/>
    <cellStyle name="Normal 39 6 3 3" xfId="45240"/>
    <cellStyle name="Normal 39 6 4" xfId="13940"/>
    <cellStyle name="Normal 39 6 4 2" xfId="33370"/>
    <cellStyle name="Normal 39 6 5" xfId="19217"/>
    <cellStyle name="Normal 39 6 5 2" xfId="38541"/>
    <cellStyle name="Normal 39 6 6" xfId="22185"/>
    <cellStyle name="Normal 39 6 7" xfId="20701"/>
    <cellStyle name="Normal 39 6 8" xfId="40025"/>
    <cellStyle name="Normal 39 7" xfId="3092"/>
    <cellStyle name="Normal 39 7 2" xfId="8672"/>
    <cellStyle name="Normal 39 7 2 2" xfId="28232"/>
    <cellStyle name="Normal 39 7 2 3" xfId="46049"/>
    <cellStyle name="Normal 39 7 3" xfId="14763"/>
    <cellStyle name="Normal 39 7 3 2" xfId="34183"/>
    <cellStyle name="Normal 39 7 4" xfId="23000"/>
    <cellStyle name="Normal 39 7 5" xfId="40834"/>
    <cellStyle name="Normal 39 8" xfId="4858"/>
    <cellStyle name="Normal 39 8 2" xfId="10242"/>
    <cellStyle name="Normal 39 8 2 2" xfId="29800"/>
    <cellStyle name="Normal 39 8 2 3" xfId="47614"/>
    <cellStyle name="Normal 39 8 3" xfId="16364"/>
    <cellStyle name="Normal 39 8 3 2" xfId="35752"/>
    <cellStyle name="Normal 39 8 4" xfId="24569"/>
    <cellStyle name="Normal 39 8 5" xfId="42399"/>
    <cellStyle name="Normal 39 9" xfId="6187"/>
    <cellStyle name="Normal 39 9 2" xfId="11548"/>
    <cellStyle name="Normal 39 9 2 2" xfId="31106"/>
    <cellStyle name="Normal 39 9 2 3" xfId="48891"/>
    <cellStyle name="Normal 39 9 3" xfId="17671"/>
    <cellStyle name="Normal 39 9 3 2" xfId="37029"/>
    <cellStyle name="Normal 39 9 4" xfId="25846"/>
    <cellStyle name="Normal 39 9 5" xfId="43676"/>
    <cellStyle name="Normal 4" xfId="793"/>
    <cellStyle name="Normal 4 10" xfId="7036"/>
    <cellStyle name="Normal 4 11" xfId="6914"/>
    <cellStyle name="Normal 4 11 2" xfId="26568"/>
    <cellStyle name="Normal 4 11 3" xfId="44398"/>
    <cellStyle name="Normal 4 2" xfId="794"/>
    <cellStyle name="Normal 4 2 10" xfId="6929"/>
    <cellStyle name="Normal 4 2 10 2" xfId="26579"/>
    <cellStyle name="Normal 4 2 10 3" xfId="44409"/>
    <cellStyle name="Normal 4 2 2" xfId="795"/>
    <cellStyle name="Normal 4 2 2 2" xfId="796"/>
    <cellStyle name="Normal 4 2 2 2 2" xfId="7039"/>
    <cellStyle name="Normal 4 2 2 2 3" xfId="6961"/>
    <cellStyle name="Normal 4 2 2 2 3 2" xfId="26610"/>
    <cellStyle name="Normal 4 2 2 2 3 3" xfId="44440"/>
    <cellStyle name="Normal 4 2 2 3" xfId="7038"/>
    <cellStyle name="Normal 4 2 2 4" xfId="6934"/>
    <cellStyle name="Normal 4 2 2 4 2" xfId="26584"/>
    <cellStyle name="Normal 4 2 2 4 3" xfId="44414"/>
    <cellStyle name="Normal 4 2 3" xfId="797"/>
    <cellStyle name="Normal 4 2 3 2" xfId="798"/>
    <cellStyle name="Normal 4 2 3 3" xfId="7040"/>
    <cellStyle name="Normal 4 2 3 4" xfId="6956"/>
    <cellStyle name="Normal 4 2 3 4 2" xfId="26605"/>
    <cellStyle name="Normal 4 2 3 4 3" xfId="44435"/>
    <cellStyle name="Normal 4 2 4" xfId="799"/>
    <cellStyle name="Normal 4 2 4 2" xfId="800"/>
    <cellStyle name="Normal 4 2 5" xfId="801"/>
    <cellStyle name="Normal 4 2 5 2" xfId="802"/>
    <cellStyle name="Normal 4 2 6" xfId="803"/>
    <cellStyle name="Normal 4 2 6 2" xfId="804"/>
    <cellStyle name="Normal 4 2 7" xfId="805"/>
    <cellStyle name="Normal 4 2 7 2" xfId="806"/>
    <cellStyle name="Normal 4 2 8" xfId="807"/>
    <cellStyle name="Normal 4 2 8 2" xfId="808"/>
    <cellStyle name="Normal 4 2 9" xfId="7037"/>
    <cellStyle name="Normal 4 2_Enzymes and Yeast" xfId="809"/>
    <cellStyle name="Normal 4 3" xfId="810"/>
    <cellStyle name="Normal 4 3 2" xfId="1021"/>
    <cellStyle name="Normal 4 3 3" xfId="1020"/>
    <cellStyle name="Normal 4 3 4" xfId="961"/>
    <cellStyle name="Normal 4 3 5" xfId="7041"/>
    <cellStyle name="Normal 4 3 6" xfId="6945"/>
    <cellStyle name="Normal 4 3 6 2" xfId="26594"/>
    <cellStyle name="Normal 4 3 6 3" xfId="44424"/>
    <cellStyle name="Normal 4 4" xfId="811"/>
    <cellStyle name="Normal 4 4 2" xfId="1023"/>
    <cellStyle name="Normal 4 4 3" xfId="1022"/>
    <cellStyle name="Normal 4 4 4" xfId="962"/>
    <cellStyle name="Normal 4 5" xfId="812"/>
    <cellStyle name="Normal 4 5 2" xfId="1025"/>
    <cellStyle name="Normal 4 5 3" xfId="1024"/>
    <cellStyle name="Normal 4 5 4" xfId="963"/>
    <cellStyle name="Normal 4 6" xfId="813"/>
    <cellStyle name="Normal 4 6 2" xfId="1027"/>
    <cellStyle name="Normal 4 6 3" xfId="1026"/>
    <cellStyle name="Normal 4 6 4" xfId="964"/>
    <cellStyle name="Normal 4 7" xfId="814"/>
    <cellStyle name="Normal 4 7 2" xfId="1029"/>
    <cellStyle name="Normal 4 7 3" xfId="1028"/>
    <cellStyle name="Normal 4 7 4" xfId="965"/>
    <cellStyle name="Normal 4 8" xfId="815"/>
    <cellStyle name="Normal 4 8 2" xfId="1031"/>
    <cellStyle name="Normal 4 8 3" xfId="1030"/>
    <cellStyle name="Normal 4 8 4" xfId="966"/>
    <cellStyle name="Normal 4 9" xfId="816"/>
    <cellStyle name="Normal 4_Enzymes and Yeast" xfId="817"/>
    <cellStyle name="Normal 40" xfId="1164"/>
    <cellStyle name="Normal 40 2" xfId="3580"/>
    <cellStyle name="Normal 41" xfId="1163"/>
    <cellStyle name="Normal 41 10" xfId="7114"/>
    <cellStyle name="Normal 41 10 2" xfId="26674"/>
    <cellStyle name="Normal 41 10 3" xfId="44499"/>
    <cellStyle name="Normal 41 11" xfId="12321"/>
    <cellStyle name="Normal 41 11 2" xfId="31879"/>
    <cellStyle name="Normal 41 11 3" xfId="49664"/>
    <cellStyle name="Normal 41 12" xfId="12674"/>
    <cellStyle name="Normal 41 12 2" xfId="32231"/>
    <cellStyle name="Normal 41 12 3" xfId="49974"/>
    <cellStyle name="Normal 41 13" xfId="13125"/>
    <cellStyle name="Normal 41 13 2" xfId="32627"/>
    <cellStyle name="Normal 41 14" xfId="18442"/>
    <cellStyle name="Normal 41 14 2" xfId="37800"/>
    <cellStyle name="Normal 41 15" xfId="21444"/>
    <cellStyle name="Normal 41 16" xfId="19960"/>
    <cellStyle name="Normal 41 17" xfId="39284"/>
    <cellStyle name="Normal 41 2" xfId="1458"/>
    <cellStyle name="Normal 41 2 10" xfId="12835"/>
    <cellStyle name="Normal 41 2 10 2" xfId="32391"/>
    <cellStyle name="Normal 41 2 10 3" xfId="50130"/>
    <cellStyle name="Normal 41 2 11" xfId="13337"/>
    <cellStyle name="Normal 41 2 11 2" xfId="32774"/>
    <cellStyle name="Normal 41 2 12" xfId="18619"/>
    <cellStyle name="Normal 41 2 12 2" xfId="37945"/>
    <cellStyle name="Normal 41 2 13" xfId="21589"/>
    <cellStyle name="Normal 41 2 14" xfId="20105"/>
    <cellStyle name="Normal 41 2 15" xfId="39429"/>
    <cellStyle name="Normal 41 2 2" xfId="1756"/>
    <cellStyle name="Normal 41 2 2 10" xfId="39720"/>
    <cellStyle name="Normal 41 2 2 2" xfId="2502"/>
    <cellStyle name="Normal 41 2 2 2 2" xfId="4525"/>
    <cellStyle name="Normal 41 2 2 2 2 2" xfId="9912"/>
    <cellStyle name="Normal 41 2 2 2 2 2 2" xfId="29470"/>
    <cellStyle name="Normal 41 2 2 2 2 2 3" xfId="47285"/>
    <cellStyle name="Normal 41 2 2 2 2 3" xfId="16031"/>
    <cellStyle name="Normal 41 2 2 2 2 3 2" xfId="35423"/>
    <cellStyle name="Normal 41 2 2 2 2 4" xfId="24240"/>
    <cellStyle name="Normal 41 2 2 2 2 5" xfId="42070"/>
    <cellStyle name="Normal 41 2 2 2 3" xfId="8297"/>
    <cellStyle name="Normal 41 2 2 2 3 2" xfId="27857"/>
    <cellStyle name="Normal 41 2 2 2 3 3" xfId="45677"/>
    <cellStyle name="Normal 41 2 2 2 4" xfId="14378"/>
    <cellStyle name="Normal 41 2 2 2 4 2" xfId="33807"/>
    <cellStyle name="Normal 41 2 2 2 5" xfId="19654"/>
    <cellStyle name="Normal 41 2 2 2 5 2" xfId="38978"/>
    <cellStyle name="Normal 41 2 2 2 6" xfId="22623"/>
    <cellStyle name="Normal 41 2 2 2 7" xfId="21138"/>
    <cellStyle name="Normal 41 2 2 2 8" xfId="40462"/>
    <cellStyle name="Normal 41 2 2 3" xfId="3796"/>
    <cellStyle name="Normal 41 2 2 3 2" xfId="9183"/>
    <cellStyle name="Normal 41 2 2 3 2 2" xfId="28741"/>
    <cellStyle name="Normal 41 2 2 3 2 3" xfId="46557"/>
    <cellStyle name="Normal 41 2 2 3 3" xfId="15302"/>
    <cellStyle name="Normal 41 2 2 3 3 2" xfId="34695"/>
    <cellStyle name="Normal 41 2 2 3 4" xfId="23512"/>
    <cellStyle name="Normal 41 2 2 3 5" xfId="41342"/>
    <cellStyle name="Normal 41 2 2 4" xfId="5904"/>
    <cellStyle name="Normal 41 2 2 4 2" xfId="11265"/>
    <cellStyle name="Normal 41 2 2 4 2 2" xfId="30823"/>
    <cellStyle name="Normal 41 2 2 4 2 3" xfId="48609"/>
    <cellStyle name="Normal 41 2 2 4 3" xfId="17388"/>
    <cellStyle name="Normal 41 2 2 4 3 2" xfId="36747"/>
    <cellStyle name="Normal 41 2 2 4 4" xfId="25564"/>
    <cellStyle name="Normal 41 2 2 4 5" xfId="43394"/>
    <cellStyle name="Normal 41 2 2 5" xfId="7551"/>
    <cellStyle name="Normal 41 2 2 5 2" xfId="27111"/>
    <cellStyle name="Normal 41 2 2 5 3" xfId="44935"/>
    <cellStyle name="Normal 41 2 2 6" xfId="13632"/>
    <cellStyle name="Normal 41 2 2 6 2" xfId="33065"/>
    <cellStyle name="Normal 41 2 2 7" xfId="18912"/>
    <cellStyle name="Normal 41 2 2 7 2" xfId="38236"/>
    <cellStyle name="Normal 41 2 2 8" xfId="21880"/>
    <cellStyle name="Normal 41 2 2 9" xfId="20396"/>
    <cellStyle name="Normal 41 2 3" xfId="2210"/>
    <cellStyle name="Normal 41 2 3 2" xfId="4246"/>
    <cellStyle name="Normal 41 2 3 2 2" xfId="9633"/>
    <cellStyle name="Normal 41 2 3 2 2 2" xfId="29191"/>
    <cellStyle name="Normal 41 2 3 2 2 3" xfId="47007"/>
    <cellStyle name="Normal 41 2 3 2 3" xfId="15752"/>
    <cellStyle name="Normal 41 2 3 2 3 2" xfId="35145"/>
    <cellStyle name="Normal 41 2 3 2 4" xfId="23962"/>
    <cellStyle name="Normal 41 2 3 2 5" xfId="41792"/>
    <cellStyle name="Normal 41 2 3 3" xfId="8005"/>
    <cellStyle name="Normal 41 2 3 3 2" xfId="27565"/>
    <cellStyle name="Normal 41 2 3 3 3" xfId="45386"/>
    <cellStyle name="Normal 41 2 3 4" xfId="14086"/>
    <cellStyle name="Normal 41 2 3 4 2" xfId="33516"/>
    <cellStyle name="Normal 41 2 3 5" xfId="19363"/>
    <cellStyle name="Normal 41 2 3 5 2" xfId="38687"/>
    <cellStyle name="Normal 41 2 3 6" xfId="22331"/>
    <cellStyle name="Normal 41 2 3 7" xfId="20847"/>
    <cellStyle name="Normal 41 2 3 8" xfId="40171"/>
    <cellStyle name="Normal 41 2 4" xfId="3384"/>
    <cellStyle name="Normal 41 2 4 2" xfId="8876"/>
    <cellStyle name="Normal 41 2 4 2 2" xfId="28436"/>
    <cellStyle name="Normal 41 2 4 2 3" xfId="46253"/>
    <cellStyle name="Normal 41 2 4 3" xfId="14978"/>
    <cellStyle name="Normal 41 2 4 3 2" xfId="34391"/>
    <cellStyle name="Normal 41 2 4 4" xfId="23208"/>
    <cellStyle name="Normal 41 2 4 5" xfId="41038"/>
    <cellStyle name="Normal 41 2 5" xfId="5295"/>
    <cellStyle name="Normal 41 2 5 2" xfId="10661"/>
    <cellStyle name="Normal 41 2 5 2 2" xfId="30219"/>
    <cellStyle name="Normal 41 2 5 2 3" xfId="48018"/>
    <cellStyle name="Normal 41 2 5 3" xfId="16784"/>
    <cellStyle name="Normal 41 2 5 3 2" xfId="36156"/>
    <cellStyle name="Normal 41 2 5 4" xfId="24973"/>
    <cellStyle name="Normal 41 2 5 5" xfId="42803"/>
    <cellStyle name="Normal 41 2 6" xfId="6391"/>
    <cellStyle name="Normal 41 2 6 2" xfId="11752"/>
    <cellStyle name="Normal 41 2 6 2 2" xfId="31310"/>
    <cellStyle name="Normal 41 2 6 2 3" xfId="49095"/>
    <cellStyle name="Normal 41 2 6 3" xfId="17875"/>
    <cellStyle name="Normal 41 2 6 3 2" xfId="37233"/>
    <cellStyle name="Normal 41 2 6 4" xfId="26050"/>
    <cellStyle name="Normal 41 2 6 5" xfId="43880"/>
    <cellStyle name="Normal 41 2 7" xfId="6795"/>
    <cellStyle name="Normal 41 2 7 2" xfId="12156"/>
    <cellStyle name="Normal 41 2 7 2 2" xfId="31714"/>
    <cellStyle name="Normal 41 2 7 2 3" xfId="49499"/>
    <cellStyle name="Normal 41 2 7 3" xfId="18279"/>
    <cellStyle name="Normal 41 2 7 3 2" xfId="37637"/>
    <cellStyle name="Normal 41 2 7 4" xfId="26454"/>
    <cellStyle name="Normal 41 2 7 5" xfId="44284"/>
    <cellStyle name="Normal 41 2 8" xfId="7259"/>
    <cellStyle name="Normal 41 2 8 2" xfId="26819"/>
    <cellStyle name="Normal 41 2 8 3" xfId="44644"/>
    <cellStyle name="Normal 41 2 9" xfId="12479"/>
    <cellStyle name="Normal 41 2 9 2" xfId="32036"/>
    <cellStyle name="Normal 41 2 9 3" xfId="49820"/>
    <cellStyle name="Normal 41 3" xfId="1611"/>
    <cellStyle name="Normal 41 3 10" xfId="39575"/>
    <cellStyle name="Normal 41 3 2" xfId="2357"/>
    <cellStyle name="Normal 41 3 2 2" xfId="4380"/>
    <cellStyle name="Normal 41 3 2 2 2" xfId="9767"/>
    <cellStyle name="Normal 41 3 2 2 2 2" xfId="29325"/>
    <cellStyle name="Normal 41 3 2 2 2 3" xfId="47140"/>
    <cellStyle name="Normal 41 3 2 2 3" xfId="15886"/>
    <cellStyle name="Normal 41 3 2 2 3 2" xfId="35278"/>
    <cellStyle name="Normal 41 3 2 2 4" xfId="24095"/>
    <cellStyle name="Normal 41 3 2 2 5" xfId="41925"/>
    <cellStyle name="Normal 41 3 2 3" xfId="5692"/>
    <cellStyle name="Normal 41 3 2 3 2" xfId="11053"/>
    <cellStyle name="Normal 41 3 2 3 2 2" xfId="30611"/>
    <cellStyle name="Normal 41 3 2 3 2 3" xfId="48397"/>
    <cellStyle name="Normal 41 3 2 3 3" xfId="17176"/>
    <cellStyle name="Normal 41 3 2 3 3 2" xfId="36535"/>
    <cellStyle name="Normal 41 3 2 3 4" xfId="25352"/>
    <cellStyle name="Normal 41 3 2 3 5" xfId="43182"/>
    <cellStyle name="Normal 41 3 2 4" xfId="8152"/>
    <cellStyle name="Normal 41 3 2 4 2" xfId="27712"/>
    <cellStyle name="Normal 41 3 2 4 3" xfId="45532"/>
    <cellStyle name="Normal 41 3 2 5" xfId="14233"/>
    <cellStyle name="Normal 41 3 2 5 2" xfId="33662"/>
    <cellStyle name="Normal 41 3 2 6" xfId="19509"/>
    <cellStyle name="Normal 41 3 2 6 2" xfId="38833"/>
    <cellStyle name="Normal 41 3 2 7" xfId="22478"/>
    <cellStyle name="Normal 41 3 2 8" xfId="20993"/>
    <cellStyle name="Normal 41 3 2 9" xfId="40317"/>
    <cellStyle name="Normal 41 3 3" xfId="3653"/>
    <cellStyle name="Normal 41 3 3 2" xfId="9040"/>
    <cellStyle name="Normal 41 3 3 2 2" xfId="28598"/>
    <cellStyle name="Normal 41 3 3 2 3" xfId="46414"/>
    <cellStyle name="Normal 41 3 3 3" xfId="15159"/>
    <cellStyle name="Normal 41 3 3 3 2" xfId="34552"/>
    <cellStyle name="Normal 41 3 3 4" xfId="23369"/>
    <cellStyle name="Normal 41 3 3 5" xfId="41199"/>
    <cellStyle name="Normal 41 3 4" xfId="5068"/>
    <cellStyle name="Normal 41 3 4 2" xfId="10435"/>
    <cellStyle name="Normal 41 3 4 2 2" xfId="29993"/>
    <cellStyle name="Normal 41 3 4 2 3" xfId="47806"/>
    <cellStyle name="Normal 41 3 4 3" xfId="16558"/>
    <cellStyle name="Normal 41 3 4 3 2" xfId="35944"/>
    <cellStyle name="Normal 41 3 4 4" xfId="24761"/>
    <cellStyle name="Normal 41 3 4 5" xfId="42591"/>
    <cellStyle name="Normal 41 3 5" xfId="7406"/>
    <cellStyle name="Normal 41 3 5 2" xfId="26966"/>
    <cellStyle name="Normal 41 3 5 3" xfId="44790"/>
    <cellStyle name="Normal 41 3 6" xfId="13487"/>
    <cellStyle name="Normal 41 3 6 2" xfId="32920"/>
    <cellStyle name="Normal 41 3 7" xfId="18767"/>
    <cellStyle name="Normal 41 3 7 2" xfId="38091"/>
    <cellStyle name="Normal 41 3 8" xfId="21735"/>
    <cellStyle name="Normal 41 3 9" xfId="20251"/>
    <cellStyle name="Normal 41 4" xfId="1918"/>
    <cellStyle name="Normal 41 4 10" xfId="39881"/>
    <cellStyle name="Normal 41 4 2" xfId="2664"/>
    <cellStyle name="Normal 41 4 2 2" xfId="4686"/>
    <cellStyle name="Normal 41 4 2 2 2" xfId="10073"/>
    <cellStyle name="Normal 41 4 2 2 2 2" xfId="29631"/>
    <cellStyle name="Normal 41 4 2 2 2 3" xfId="47445"/>
    <cellStyle name="Normal 41 4 2 2 3" xfId="16192"/>
    <cellStyle name="Normal 41 4 2 2 3 2" xfId="35583"/>
    <cellStyle name="Normal 41 4 2 2 4" xfId="24400"/>
    <cellStyle name="Normal 41 4 2 2 5" xfId="42230"/>
    <cellStyle name="Normal 41 4 2 3" xfId="8459"/>
    <cellStyle name="Normal 41 4 2 3 2" xfId="28019"/>
    <cellStyle name="Normal 41 4 2 3 3" xfId="45838"/>
    <cellStyle name="Normal 41 4 2 4" xfId="14540"/>
    <cellStyle name="Normal 41 4 2 4 2" xfId="33968"/>
    <cellStyle name="Normal 41 4 2 5" xfId="19815"/>
    <cellStyle name="Normal 41 4 2 5 2" xfId="39139"/>
    <cellStyle name="Normal 41 4 2 6" xfId="22785"/>
    <cellStyle name="Normal 41 4 2 7" xfId="21299"/>
    <cellStyle name="Normal 41 4 2 8" xfId="40623"/>
    <cellStyle name="Normal 41 4 3" xfId="3956"/>
    <cellStyle name="Normal 41 4 3 2" xfId="9343"/>
    <cellStyle name="Normal 41 4 3 2 2" xfId="28901"/>
    <cellStyle name="Normal 41 4 3 2 3" xfId="46717"/>
    <cellStyle name="Normal 41 4 3 3" xfId="15462"/>
    <cellStyle name="Normal 41 4 3 3 2" xfId="34855"/>
    <cellStyle name="Normal 41 4 3 4" xfId="23672"/>
    <cellStyle name="Normal 41 4 3 5" xfId="41502"/>
    <cellStyle name="Normal 41 4 4" xfId="5502"/>
    <cellStyle name="Normal 41 4 4 2" xfId="10863"/>
    <cellStyle name="Normal 41 4 4 2 2" xfId="30421"/>
    <cellStyle name="Normal 41 4 4 2 3" xfId="48207"/>
    <cellStyle name="Normal 41 4 4 3" xfId="16986"/>
    <cellStyle name="Normal 41 4 4 3 2" xfId="36345"/>
    <cellStyle name="Normal 41 4 4 4" xfId="25162"/>
    <cellStyle name="Normal 41 4 4 5" xfId="42992"/>
    <cellStyle name="Normal 41 4 5" xfId="7713"/>
    <cellStyle name="Normal 41 4 5 2" xfId="27273"/>
    <cellStyle name="Normal 41 4 5 3" xfId="45096"/>
    <cellStyle name="Normal 41 4 6" xfId="13794"/>
    <cellStyle name="Normal 41 4 6 2" xfId="33226"/>
    <cellStyle name="Normal 41 4 7" xfId="19073"/>
    <cellStyle name="Normal 41 4 7 2" xfId="38397"/>
    <cellStyle name="Normal 41 4 8" xfId="22041"/>
    <cellStyle name="Normal 41 4 9" xfId="20557"/>
    <cellStyle name="Normal 41 5" xfId="2065"/>
    <cellStyle name="Normal 41 5 2" xfId="4101"/>
    <cellStyle name="Normal 41 5 2 2" xfId="9488"/>
    <cellStyle name="Normal 41 5 2 2 2" xfId="29046"/>
    <cellStyle name="Normal 41 5 2 2 3" xfId="46862"/>
    <cellStyle name="Normal 41 5 2 3" xfId="15607"/>
    <cellStyle name="Normal 41 5 2 3 2" xfId="35000"/>
    <cellStyle name="Normal 41 5 2 4" xfId="23817"/>
    <cellStyle name="Normal 41 5 2 5" xfId="41647"/>
    <cellStyle name="Normal 41 5 3" xfId="7860"/>
    <cellStyle name="Normal 41 5 3 2" xfId="27420"/>
    <cellStyle name="Normal 41 5 3 3" xfId="45241"/>
    <cellStyle name="Normal 41 5 4" xfId="13941"/>
    <cellStyle name="Normal 41 5 4 2" xfId="33371"/>
    <cellStyle name="Normal 41 5 5" xfId="19218"/>
    <cellStyle name="Normal 41 5 5 2" xfId="38542"/>
    <cellStyle name="Normal 41 5 6" xfId="22186"/>
    <cellStyle name="Normal 41 5 7" xfId="20702"/>
    <cellStyle name="Normal 41 5 8" xfId="40026"/>
    <cellStyle name="Normal 41 6" xfId="3093"/>
    <cellStyle name="Normal 41 6 2" xfId="8673"/>
    <cellStyle name="Normal 41 6 2 2" xfId="28233"/>
    <cellStyle name="Normal 41 6 2 3" xfId="46050"/>
    <cellStyle name="Normal 41 6 3" xfId="14764"/>
    <cellStyle name="Normal 41 6 3 2" xfId="34184"/>
    <cellStyle name="Normal 41 6 4" xfId="23001"/>
    <cellStyle name="Normal 41 6 5" xfId="40835"/>
    <cellStyle name="Normal 41 7" xfId="4859"/>
    <cellStyle name="Normal 41 7 2" xfId="10243"/>
    <cellStyle name="Normal 41 7 2 2" xfId="29801"/>
    <cellStyle name="Normal 41 7 2 3" xfId="47615"/>
    <cellStyle name="Normal 41 7 3" xfId="16365"/>
    <cellStyle name="Normal 41 7 3 2" xfId="35753"/>
    <cellStyle name="Normal 41 7 4" xfId="24570"/>
    <cellStyle name="Normal 41 7 5" xfId="42400"/>
    <cellStyle name="Normal 41 8" xfId="6188"/>
    <cellStyle name="Normal 41 8 2" xfId="11549"/>
    <cellStyle name="Normal 41 8 2 2" xfId="31107"/>
    <cellStyle name="Normal 41 8 2 3" xfId="48892"/>
    <cellStyle name="Normal 41 8 3" xfId="17672"/>
    <cellStyle name="Normal 41 8 3 2" xfId="37030"/>
    <cellStyle name="Normal 41 8 4" xfId="25847"/>
    <cellStyle name="Normal 41 8 5" xfId="43677"/>
    <cellStyle name="Normal 41 9" xfId="6592"/>
    <cellStyle name="Normal 41 9 2" xfId="11953"/>
    <cellStyle name="Normal 41 9 2 2" xfId="31511"/>
    <cellStyle name="Normal 41 9 2 3" xfId="49296"/>
    <cellStyle name="Normal 41 9 3" xfId="18076"/>
    <cellStyle name="Normal 41 9 3 2" xfId="37434"/>
    <cellStyle name="Normal 41 9 4" xfId="26251"/>
    <cellStyle name="Normal 41 9 5" xfId="44081"/>
    <cellStyle name="Normal 42" xfId="1267"/>
    <cellStyle name="Normal 42 2" xfId="3586"/>
    <cellStyle name="Normal 43" xfId="1274"/>
    <cellStyle name="Normal 43 2" xfId="3593"/>
    <cellStyle name="Normal 44" xfId="1272"/>
    <cellStyle name="Normal 44 2" xfId="3591"/>
    <cellStyle name="Normal 45" xfId="1273"/>
    <cellStyle name="Normal 45 2" xfId="3592"/>
    <cellStyle name="Normal 46" xfId="1287"/>
    <cellStyle name="Normal 46 2" xfId="3595"/>
    <cellStyle name="Normal 47" xfId="1270"/>
    <cellStyle name="Normal 47 2" xfId="3589"/>
    <cellStyle name="Normal 48" xfId="1268"/>
    <cellStyle name="Normal 48 2" xfId="3587"/>
    <cellStyle name="Normal 49" xfId="1271"/>
    <cellStyle name="Normal 49 2" xfId="3590"/>
    <cellStyle name="Normal 5" xfId="818"/>
    <cellStyle name="Normal 5 10" xfId="7042"/>
    <cellStyle name="Normal 5 11" xfId="6915"/>
    <cellStyle name="Normal 5 11 2" xfId="26569"/>
    <cellStyle name="Normal 5 11 3" xfId="44399"/>
    <cellStyle name="Normal 5 2" xfId="819"/>
    <cellStyle name="Normal 5 2 2" xfId="3507"/>
    <cellStyle name="Normal 5 2 2 2" xfId="8982"/>
    <cellStyle name="Normal 5 2 2 3" xfId="6957"/>
    <cellStyle name="Normal 5 2 2 3 2" xfId="26606"/>
    <cellStyle name="Normal 5 2 2 3 3" xfId="44436"/>
    <cellStyle name="Normal 5 2 3" xfId="7043"/>
    <cellStyle name="Normal 5 2 4" xfId="6930"/>
    <cellStyle name="Normal 5 2 4 2" xfId="26580"/>
    <cellStyle name="Normal 5 2 4 3" xfId="44410"/>
    <cellStyle name="Normal 5 3" xfId="820"/>
    <cellStyle name="Normal 5 3 2" xfId="3508"/>
    <cellStyle name="Normal 5 3 3" xfId="7044"/>
    <cellStyle name="Normal 5 3 4" xfId="6946"/>
    <cellStyle name="Normal 5 3 4 2" xfId="26595"/>
    <cellStyle name="Normal 5 3 4 3" xfId="44425"/>
    <cellStyle name="Normal 5 4" xfId="821"/>
    <cellStyle name="Normal 5 4 2" xfId="3509"/>
    <cellStyle name="Normal 5 5" xfId="822"/>
    <cellStyle name="Normal 5 5 2" xfId="3510"/>
    <cellStyle name="Normal 5 6" xfId="823"/>
    <cellStyle name="Normal 5 6 2" xfId="3511"/>
    <cellStyle name="Normal 5 7" xfId="824"/>
    <cellStyle name="Normal 5 7 2" xfId="3512"/>
    <cellStyle name="Normal 5 8" xfId="825"/>
    <cellStyle name="Normal 5 8 2" xfId="3513"/>
    <cellStyle name="Normal 5 9" xfId="3506"/>
    <cellStyle name="Normal 5_Enzymes and Yeast" xfId="826"/>
    <cellStyle name="Normal 50" xfId="1269"/>
    <cellStyle name="Normal 50 2" xfId="3588"/>
    <cellStyle name="Normal 51" xfId="1282"/>
    <cellStyle name="Normal 51 2" xfId="3594"/>
    <cellStyle name="Normal 52" xfId="1303"/>
    <cellStyle name="Normal 52 10" xfId="7198"/>
    <cellStyle name="Normal 52 10 2" xfId="26758"/>
    <cellStyle name="Normal 52 10 3" xfId="44583"/>
    <cellStyle name="Normal 52 11" xfId="12406"/>
    <cellStyle name="Normal 52 11 2" xfId="31964"/>
    <cellStyle name="Normal 52 11 3" xfId="49748"/>
    <cellStyle name="Normal 52 12" xfId="12761"/>
    <cellStyle name="Normal 52 12 2" xfId="32317"/>
    <cellStyle name="Normal 52 12 3" xfId="50058"/>
    <cellStyle name="Normal 52 13" xfId="13214"/>
    <cellStyle name="Normal 52 13 2" xfId="32713"/>
    <cellStyle name="Normal 52 14" xfId="18526"/>
    <cellStyle name="Normal 52 14 2" xfId="37884"/>
    <cellStyle name="Normal 52 15" xfId="21528"/>
    <cellStyle name="Normal 52 16" xfId="20044"/>
    <cellStyle name="Normal 52 17" xfId="39368"/>
    <cellStyle name="Normal 52 2" xfId="1548"/>
    <cellStyle name="Normal 52 2 10" xfId="12919"/>
    <cellStyle name="Normal 52 2 10 2" xfId="32475"/>
    <cellStyle name="Normal 52 2 10 3" xfId="50214"/>
    <cellStyle name="Normal 52 2 11" xfId="13425"/>
    <cellStyle name="Normal 52 2 11 2" xfId="32858"/>
    <cellStyle name="Normal 52 2 12" xfId="18705"/>
    <cellStyle name="Normal 52 2 12 2" xfId="38029"/>
    <cellStyle name="Normal 52 2 13" xfId="21673"/>
    <cellStyle name="Normal 52 2 14" xfId="20189"/>
    <cellStyle name="Normal 52 2 15" xfId="39513"/>
    <cellStyle name="Normal 52 2 2" xfId="1841"/>
    <cellStyle name="Normal 52 2 2 10" xfId="39804"/>
    <cellStyle name="Normal 52 2 2 2" xfId="2587"/>
    <cellStyle name="Normal 52 2 2 2 2" xfId="4610"/>
    <cellStyle name="Normal 52 2 2 2 2 2" xfId="9997"/>
    <cellStyle name="Normal 52 2 2 2 2 2 2" xfId="29555"/>
    <cellStyle name="Normal 52 2 2 2 2 2 3" xfId="47369"/>
    <cellStyle name="Normal 52 2 2 2 2 3" xfId="16116"/>
    <cellStyle name="Normal 52 2 2 2 2 3 2" xfId="35507"/>
    <cellStyle name="Normal 52 2 2 2 2 4" xfId="24324"/>
    <cellStyle name="Normal 52 2 2 2 2 5" xfId="42154"/>
    <cellStyle name="Normal 52 2 2 2 3" xfId="8382"/>
    <cellStyle name="Normal 52 2 2 2 3 2" xfId="27942"/>
    <cellStyle name="Normal 52 2 2 2 3 3" xfId="45761"/>
    <cellStyle name="Normal 52 2 2 2 4" xfId="14463"/>
    <cellStyle name="Normal 52 2 2 2 4 2" xfId="33891"/>
    <cellStyle name="Normal 52 2 2 2 5" xfId="19738"/>
    <cellStyle name="Normal 52 2 2 2 5 2" xfId="39062"/>
    <cellStyle name="Normal 52 2 2 2 6" xfId="22708"/>
    <cellStyle name="Normal 52 2 2 2 7" xfId="21222"/>
    <cellStyle name="Normal 52 2 2 2 8" xfId="40546"/>
    <cellStyle name="Normal 52 2 2 3" xfId="3880"/>
    <cellStyle name="Normal 52 2 2 3 2" xfId="9267"/>
    <cellStyle name="Normal 52 2 2 3 2 2" xfId="28825"/>
    <cellStyle name="Normal 52 2 2 3 2 3" xfId="46641"/>
    <cellStyle name="Normal 52 2 2 3 3" xfId="15386"/>
    <cellStyle name="Normal 52 2 2 3 3 2" xfId="34779"/>
    <cellStyle name="Normal 52 2 2 3 4" xfId="23596"/>
    <cellStyle name="Normal 52 2 2 3 5" xfId="41426"/>
    <cellStyle name="Normal 52 2 2 4" xfId="5988"/>
    <cellStyle name="Normal 52 2 2 4 2" xfId="11349"/>
    <cellStyle name="Normal 52 2 2 4 2 2" xfId="30907"/>
    <cellStyle name="Normal 52 2 2 4 2 3" xfId="48693"/>
    <cellStyle name="Normal 52 2 2 4 3" xfId="17472"/>
    <cellStyle name="Normal 52 2 2 4 3 2" xfId="36831"/>
    <cellStyle name="Normal 52 2 2 4 4" xfId="25648"/>
    <cellStyle name="Normal 52 2 2 4 5" xfId="43478"/>
    <cellStyle name="Normal 52 2 2 5" xfId="7636"/>
    <cellStyle name="Normal 52 2 2 5 2" xfId="27196"/>
    <cellStyle name="Normal 52 2 2 5 3" xfId="45019"/>
    <cellStyle name="Normal 52 2 2 6" xfId="13717"/>
    <cellStyle name="Normal 52 2 2 6 2" xfId="33149"/>
    <cellStyle name="Normal 52 2 2 7" xfId="18996"/>
    <cellStyle name="Normal 52 2 2 7 2" xfId="38320"/>
    <cellStyle name="Normal 52 2 2 8" xfId="21964"/>
    <cellStyle name="Normal 52 2 2 9" xfId="20480"/>
    <cellStyle name="Normal 52 2 3" xfId="2295"/>
    <cellStyle name="Normal 52 2 3 2" xfId="4331"/>
    <cellStyle name="Normal 52 2 3 2 2" xfId="9718"/>
    <cellStyle name="Normal 52 2 3 2 2 2" xfId="29276"/>
    <cellStyle name="Normal 52 2 3 2 2 3" xfId="47091"/>
    <cellStyle name="Normal 52 2 3 2 3" xfId="15837"/>
    <cellStyle name="Normal 52 2 3 2 3 2" xfId="35229"/>
    <cellStyle name="Normal 52 2 3 2 4" xfId="24046"/>
    <cellStyle name="Normal 52 2 3 2 5" xfId="41876"/>
    <cellStyle name="Normal 52 2 3 3" xfId="8090"/>
    <cellStyle name="Normal 52 2 3 3 2" xfId="27650"/>
    <cellStyle name="Normal 52 2 3 3 3" xfId="45470"/>
    <cellStyle name="Normal 52 2 3 4" xfId="14171"/>
    <cellStyle name="Normal 52 2 3 4 2" xfId="33600"/>
    <cellStyle name="Normal 52 2 3 5" xfId="19447"/>
    <cellStyle name="Normal 52 2 3 5 2" xfId="38771"/>
    <cellStyle name="Normal 52 2 3 6" xfId="22416"/>
    <cellStyle name="Normal 52 2 3 7" xfId="20931"/>
    <cellStyle name="Normal 52 2 3 8" xfId="40255"/>
    <cellStyle name="Normal 52 2 4" xfId="3468"/>
    <cellStyle name="Normal 52 2 4 2" xfId="8960"/>
    <cellStyle name="Normal 52 2 4 2 2" xfId="28520"/>
    <cellStyle name="Normal 52 2 4 2 3" xfId="46337"/>
    <cellStyle name="Normal 52 2 4 3" xfId="15062"/>
    <cellStyle name="Normal 52 2 4 3 2" xfId="34475"/>
    <cellStyle name="Normal 52 2 4 4" xfId="23292"/>
    <cellStyle name="Normal 52 2 4 5" xfId="41122"/>
    <cellStyle name="Normal 52 2 5" xfId="5379"/>
    <cellStyle name="Normal 52 2 5 2" xfId="10745"/>
    <cellStyle name="Normal 52 2 5 2 2" xfId="30303"/>
    <cellStyle name="Normal 52 2 5 2 3" xfId="48102"/>
    <cellStyle name="Normal 52 2 5 3" xfId="16868"/>
    <cellStyle name="Normal 52 2 5 3 2" xfId="36240"/>
    <cellStyle name="Normal 52 2 5 4" xfId="25057"/>
    <cellStyle name="Normal 52 2 5 5" xfId="42887"/>
    <cellStyle name="Normal 52 2 6" xfId="6475"/>
    <cellStyle name="Normal 52 2 6 2" xfId="11836"/>
    <cellStyle name="Normal 52 2 6 2 2" xfId="31394"/>
    <cellStyle name="Normal 52 2 6 2 3" xfId="49179"/>
    <cellStyle name="Normal 52 2 6 3" xfId="17959"/>
    <cellStyle name="Normal 52 2 6 3 2" xfId="37317"/>
    <cellStyle name="Normal 52 2 6 4" xfId="26134"/>
    <cellStyle name="Normal 52 2 6 5" xfId="43964"/>
    <cellStyle name="Normal 52 2 7" xfId="6879"/>
    <cellStyle name="Normal 52 2 7 2" xfId="12240"/>
    <cellStyle name="Normal 52 2 7 2 2" xfId="31798"/>
    <cellStyle name="Normal 52 2 7 2 3" xfId="49583"/>
    <cellStyle name="Normal 52 2 7 3" xfId="18363"/>
    <cellStyle name="Normal 52 2 7 3 2" xfId="37721"/>
    <cellStyle name="Normal 52 2 7 4" xfId="26538"/>
    <cellStyle name="Normal 52 2 7 5" xfId="44368"/>
    <cellStyle name="Normal 52 2 8" xfId="7344"/>
    <cellStyle name="Normal 52 2 8 2" xfId="26904"/>
    <cellStyle name="Normal 52 2 8 3" xfId="44728"/>
    <cellStyle name="Normal 52 2 9" xfId="12563"/>
    <cellStyle name="Normal 52 2 9 2" xfId="32120"/>
    <cellStyle name="Normal 52 2 9 3" xfId="49904"/>
    <cellStyle name="Normal 52 3" xfId="1695"/>
    <cellStyle name="Normal 52 3 10" xfId="39659"/>
    <cellStyle name="Normal 52 3 2" xfId="2441"/>
    <cellStyle name="Normal 52 3 2 2" xfId="4464"/>
    <cellStyle name="Normal 52 3 2 2 2" xfId="9851"/>
    <cellStyle name="Normal 52 3 2 2 2 2" xfId="29409"/>
    <cellStyle name="Normal 52 3 2 2 2 3" xfId="47224"/>
    <cellStyle name="Normal 52 3 2 2 3" xfId="15970"/>
    <cellStyle name="Normal 52 3 2 2 3 2" xfId="35362"/>
    <cellStyle name="Normal 52 3 2 2 4" xfId="24179"/>
    <cellStyle name="Normal 52 3 2 2 5" xfId="42009"/>
    <cellStyle name="Normal 52 3 2 3" xfId="5776"/>
    <cellStyle name="Normal 52 3 2 3 2" xfId="11137"/>
    <cellStyle name="Normal 52 3 2 3 2 2" xfId="30695"/>
    <cellStyle name="Normal 52 3 2 3 2 3" xfId="48481"/>
    <cellStyle name="Normal 52 3 2 3 3" xfId="17260"/>
    <cellStyle name="Normal 52 3 2 3 3 2" xfId="36619"/>
    <cellStyle name="Normal 52 3 2 3 4" xfId="25436"/>
    <cellStyle name="Normal 52 3 2 3 5" xfId="43266"/>
    <cellStyle name="Normal 52 3 2 4" xfId="8236"/>
    <cellStyle name="Normal 52 3 2 4 2" xfId="27796"/>
    <cellStyle name="Normal 52 3 2 4 3" xfId="45616"/>
    <cellStyle name="Normal 52 3 2 5" xfId="14317"/>
    <cellStyle name="Normal 52 3 2 5 2" xfId="33746"/>
    <cellStyle name="Normal 52 3 2 6" xfId="19593"/>
    <cellStyle name="Normal 52 3 2 6 2" xfId="38917"/>
    <cellStyle name="Normal 52 3 2 7" xfId="22562"/>
    <cellStyle name="Normal 52 3 2 8" xfId="21077"/>
    <cellStyle name="Normal 52 3 2 9" xfId="40401"/>
    <cellStyle name="Normal 52 3 3" xfId="3737"/>
    <cellStyle name="Normal 52 3 3 2" xfId="9124"/>
    <cellStyle name="Normal 52 3 3 2 2" xfId="28682"/>
    <cellStyle name="Normal 52 3 3 2 3" xfId="46498"/>
    <cellStyle name="Normal 52 3 3 3" xfId="15243"/>
    <cellStyle name="Normal 52 3 3 3 2" xfId="34636"/>
    <cellStyle name="Normal 52 3 3 4" xfId="23453"/>
    <cellStyle name="Normal 52 3 3 5" xfId="41283"/>
    <cellStyle name="Normal 52 3 4" xfId="5152"/>
    <cellStyle name="Normal 52 3 4 2" xfId="10519"/>
    <cellStyle name="Normal 52 3 4 2 2" xfId="30077"/>
    <cellStyle name="Normal 52 3 4 2 3" xfId="47890"/>
    <cellStyle name="Normal 52 3 4 3" xfId="16642"/>
    <cellStyle name="Normal 52 3 4 3 2" xfId="36028"/>
    <cellStyle name="Normal 52 3 4 4" xfId="24845"/>
    <cellStyle name="Normal 52 3 4 5" xfId="42675"/>
    <cellStyle name="Normal 52 3 5" xfId="7490"/>
    <cellStyle name="Normal 52 3 5 2" xfId="27050"/>
    <cellStyle name="Normal 52 3 5 3" xfId="44874"/>
    <cellStyle name="Normal 52 3 6" xfId="13571"/>
    <cellStyle name="Normal 52 3 6 2" xfId="33004"/>
    <cellStyle name="Normal 52 3 7" xfId="18851"/>
    <cellStyle name="Normal 52 3 7 2" xfId="38175"/>
    <cellStyle name="Normal 52 3 8" xfId="21819"/>
    <cellStyle name="Normal 52 3 9" xfId="20335"/>
    <cellStyle name="Normal 52 4" xfId="2003"/>
    <cellStyle name="Normal 52 4 10" xfId="39965"/>
    <cellStyle name="Normal 52 4 2" xfId="2748"/>
    <cellStyle name="Normal 52 4 2 2" xfId="4770"/>
    <cellStyle name="Normal 52 4 2 2 2" xfId="10157"/>
    <cellStyle name="Normal 52 4 2 2 2 2" xfId="29715"/>
    <cellStyle name="Normal 52 4 2 2 2 3" xfId="47529"/>
    <cellStyle name="Normal 52 4 2 2 3" xfId="16276"/>
    <cellStyle name="Normal 52 4 2 2 3 2" xfId="35667"/>
    <cellStyle name="Normal 52 4 2 2 4" xfId="24484"/>
    <cellStyle name="Normal 52 4 2 2 5" xfId="42314"/>
    <cellStyle name="Normal 52 4 2 3" xfId="8543"/>
    <cellStyle name="Normal 52 4 2 3 2" xfId="28103"/>
    <cellStyle name="Normal 52 4 2 3 3" xfId="45922"/>
    <cellStyle name="Normal 52 4 2 4" xfId="14624"/>
    <cellStyle name="Normal 52 4 2 4 2" xfId="34052"/>
    <cellStyle name="Normal 52 4 2 5" xfId="19899"/>
    <cellStyle name="Normal 52 4 2 5 2" xfId="39223"/>
    <cellStyle name="Normal 52 4 2 6" xfId="22869"/>
    <cellStyle name="Normal 52 4 2 7" xfId="21383"/>
    <cellStyle name="Normal 52 4 2 8" xfId="40707"/>
    <cellStyle name="Normal 52 4 3" xfId="4040"/>
    <cellStyle name="Normal 52 4 3 2" xfId="9427"/>
    <cellStyle name="Normal 52 4 3 2 2" xfId="28985"/>
    <cellStyle name="Normal 52 4 3 2 3" xfId="46801"/>
    <cellStyle name="Normal 52 4 3 3" xfId="15546"/>
    <cellStyle name="Normal 52 4 3 3 2" xfId="34939"/>
    <cellStyle name="Normal 52 4 3 4" xfId="23756"/>
    <cellStyle name="Normal 52 4 3 5" xfId="41586"/>
    <cellStyle name="Normal 52 4 4" xfId="5586"/>
    <cellStyle name="Normal 52 4 4 2" xfId="10947"/>
    <cellStyle name="Normal 52 4 4 2 2" xfId="30505"/>
    <cellStyle name="Normal 52 4 4 2 3" xfId="48291"/>
    <cellStyle name="Normal 52 4 4 3" xfId="17070"/>
    <cellStyle name="Normal 52 4 4 3 2" xfId="36429"/>
    <cellStyle name="Normal 52 4 4 4" xfId="25246"/>
    <cellStyle name="Normal 52 4 4 5" xfId="43076"/>
    <cellStyle name="Normal 52 4 5" xfId="7798"/>
    <cellStyle name="Normal 52 4 5 2" xfId="27358"/>
    <cellStyle name="Normal 52 4 5 3" xfId="45180"/>
    <cellStyle name="Normal 52 4 6" xfId="13879"/>
    <cellStyle name="Normal 52 4 6 2" xfId="33310"/>
    <cellStyle name="Normal 52 4 7" xfId="19157"/>
    <cellStyle name="Normal 52 4 7 2" xfId="38481"/>
    <cellStyle name="Normal 52 4 8" xfId="22125"/>
    <cellStyle name="Normal 52 4 9" xfId="20641"/>
    <cellStyle name="Normal 52 5" xfId="2149"/>
    <cellStyle name="Normal 52 5 2" xfId="4185"/>
    <cellStyle name="Normal 52 5 2 2" xfId="9572"/>
    <cellStyle name="Normal 52 5 2 2 2" xfId="29130"/>
    <cellStyle name="Normal 52 5 2 2 3" xfId="46946"/>
    <cellStyle name="Normal 52 5 2 3" xfId="15691"/>
    <cellStyle name="Normal 52 5 2 3 2" xfId="35084"/>
    <cellStyle name="Normal 52 5 2 4" xfId="23901"/>
    <cellStyle name="Normal 52 5 2 5" xfId="41731"/>
    <cellStyle name="Normal 52 5 3" xfId="7944"/>
    <cellStyle name="Normal 52 5 3 2" xfId="27504"/>
    <cellStyle name="Normal 52 5 3 3" xfId="45325"/>
    <cellStyle name="Normal 52 5 4" xfId="14025"/>
    <cellStyle name="Normal 52 5 4 2" xfId="33455"/>
    <cellStyle name="Normal 52 5 5" xfId="19302"/>
    <cellStyle name="Normal 52 5 5 2" xfId="38626"/>
    <cellStyle name="Normal 52 5 6" xfId="22270"/>
    <cellStyle name="Normal 52 5 7" xfId="20786"/>
    <cellStyle name="Normal 52 5 8" xfId="40110"/>
    <cellStyle name="Normal 52 6" xfId="3177"/>
    <cellStyle name="Normal 52 6 2" xfId="8757"/>
    <cellStyle name="Normal 52 6 2 2" xfId="28317"/>
    <cellStyle name="Normal 52 6 2 3" xfId="46134"/>
    <cellStyle name="Normal 52 6 3" xfId="14848"/>
    <cellStyle name="Normal 52 6 3 2" xfId="34268"/>
    <cellStyle name="Normal 52 6 4" xfId="23085"/>
    <cellStyle name="Normal 52 6 5" xfId="40919"/>
    <cellStyle name="Normal 52 7" xfId="4945"/>
    <cellStyle name="Normal 52 7 2" xfId="10329"/>
    <cellStyle name="Normal 52 7 2 2" xfId="29887"/>
    <cellStyle name="Normal 52 7 2 3" xfId="47700"/>
    <cellStyle name="Normal 52 7 3" xfId="16451"/>
    <cellStyle name="Normal 52 7 3 2" xfId="35838"/>
    <cellStyle name="Normal 52 7 4" xfId="24655"/>
    <cellStyle name="Normal 52 7 5" xfId="42485"/>
    <cellStyle name="Normal 52 8" xfId="6272"/>
    <cellStyle name="Normal 52 8 2" xfId="11633"/>
    <cellStyle name="Normal 52 8 2 2" xfId="31191"/>
    <cellStyle name="Normal 52 8 2 3" xfId="48976"/>
    <cellStyle name="Normal 52 8 3" xfId="17756"/>
    <cellStyle name="Normal 52 8 3 2" xfId="37114"/>
    <cellStyle name="Normal 52 8 4" xfId="25931"/>
    <cellStyle name="Normal 52 8 5" xfId="43761"/>
    <cellStyle name="Normal 52 9" xfId="6676"/>
    <cellStyle name="Normal 52 9 2" xfId="12037"/>
    <cellStyle name="Normal 52 9 2 2" xfId="31595"/>
    <cellStyle name="Normal 52 9 2 3" xfId="49380"/>
    <cellStyle name="Normal 52 9 3" xfId="18160"/>
    <cellStyle name="Normal 52 9 3 2" xfId="37518"/>
    <cellStyle name="Normal 52 9 4" xfId="26335"/>
    <cellStyle name="Normal 52 9 5" xfId="44165"/>
    <cellStyle name="Normal 53" xfId="1305"/>
    <cellStyle name="Normal 53 10" xfId="7200"/>
    <cellStyle name="Normal 53 10 2" xfId="26760"/>
    <cellStyle name="Normal 53 10 3" xfId="44585"/>
    <cellStyle name="Normal 53 11" xfId="12408"/>
    <cellStyle name="Normal 53 11 2" xfId="31966"/>
    <cellStyle name="Normal 53 11 3" xfId="49750"/>
    <cellStyle name="Normal 53 12" xfId="12763"/>
    <cellStyle name="Normal 53 12 2" xfId="32319"/>
    <cellStyle name="Normal 53 12 3" xfId="50060"/>
    <cellStyle name="Normal 53 13" xfId="13216"/>
    <cellStyle name="Normal 53 13 2" xfId="32715"/>
    <cellStyle name="Normal 53 14" xfId="18528"/>
    <cellStyle name="Normal 53 14 2" xfId="37886"/>
    <cellStyle name="Normal 53 15" xfId="21530"/>
    <cellStyle name="Normal 53 16" xfId="20046"/>
    <cellStyle name="Normal 53 17" xfId="39370"/>
    <cellStyle name="Normal 53 2" xfId="1550"/>
    <cellStyle name="Normal 53 2 10" xfId="12921"/>
    <cellStyle name="Normal 53 2 10 2" xfId="32477"/>
    <cellStyle name="Normal 53 2 10 3" xfId="50216"/>
    <cellStyle name="Normal 53 2 11" xfId="13427"/>
    <cellStyle name="Normal 53 2 11 2" xfId="32860"/>
    <cellStyle name="Normal 53 2 12" xfId="18707"/>
    <cellStyle name="Normal 53 2 12 2" xfId="38031"/>
    <cellStyle name="Normal 53 2 13" xfId="21675"/>
    <cellStyle name="Normal 53 2 14" xfId="20191"/>
    <cellStyle name="Normal 53 2 15" xfId="39515"/>
    <cellStyle name="Normal 53 2 2" xfId="1843"/>
    <cellStyle name="Normal 53 2 2 10" xfId="39806"/>
    <cellStyle name="Normal 53 2 2 2" xfId="2589"/>
    <cellStyle name="Normal 53 2 2 2 2" xfId="4612"/>
    <cellStyle name="Normal 53 2 2 2 2 2" xfId="9999"/>
    <cellStyle name="Normal 53 2 2 2 2 2 2" xfId="29557"/>
    <cellStyle name="Normal 53 2 2 2 2 2 3" xfId="47371"/>
    <cellStyle name="Normal 53 2 2 2 2 3" xfId="16118"/>
    <cellStyle name="Normal 53 2 2 2 2 3 2" xfId="35509"/>
    <cellStyle name="Normal 53 2 2 2 2 4" xfId="24326"/>
    <cellStyle name="Normal 53 2 2 2 2 5" xfId="42156"/>
    <cellStyle name="Normal 53 2 2 2 3" xfId="8384"/>
    <cellStyle name="Normal 53 2 2 2 3 2" xfId="27944"/>
    <cellStyle name="Normal 53 2 2 2 3 3" xfId="45763"/>
    <cellStyle name="Normal 53 2 2 2 4" xfId="14465"/>
    <cellStyle name="Normal 53 2 2 2 4 2" xfId="33893"/>
    <cellStyle name="Normal 53 2 2 2 5" xfId="19740"/>
    <cellStyle name="Normal 53 2 2 2 5 2" xfId="39064"/>
    <cellStyle name="Normal 53 2 2 2 6" xfId="22710"/>
    <cellStyle name="Normal 53 2 2 2 7" xfId="21224"/>
    <cellStyle name="Normal 53 2 2 2 8" xfId="40548"/>
    <cellStyle name="Normal 53 2 2 3" xfId="3882"/>
    <cellStyle name="Normal 53 2 2 3 2" xfId="9269"/>
    <cellStyle name="Normal 53 2 2 3 2 2" xfId="28827"/>
    <cellStyle name="Normal 53 2 2 3 2 3" xfId="46643"/>
    <cellStyle name="Normal 53 2 2 3 3" xfId="15388"/>
    <cellStyle name="Normal 53 2 2 3 3 2" xfId="34781"/>
    <cellStyle name="Normal 53 2 2 3 4" xfId="23598"/>
    <cellStyle name="Normal 53 2 2 3 5" xfId="41428"/>
    <cellStyle name="Normal 53 2 2 4" xfId="5990"/>
    <cellStyle name="Normal 53 2 2 4 2" xfId="11351"/>
    <cellStyle name="Normal 53 2 2 4 2 2" xfId="30909"/>
    <cellStyle name="Normal 53 2 2 4 2 3" xfId="48695"/>
    <cellStyle name="Normal 53 2 2 4 3" xfId="17474"/>
    <cellStyle name="Normal 53 2 2 4 3 2" xfId="36833"/>
    <cellStyle name="Normal 53 2 2 4 4" xfId="25650"/>
    <cellStyle name="Normal 53 2 2 4 5" xfId="43480"/>
    <cellStyle name="Normal 53 2 2 5" xfId="7638"/>
    <cellStyle name="Normal 53 2 2 5 2" xfId="27198"/>
    <cellStyle name="Normal 53 2 2 5 3" xfId="45021"/>
    <cellStyle name="Normal 53 2 2 6" xfId="13719"/>
    <cellStyle name="Normal 53 2 2 6 2" xfId="33151"/>
    <cellStyle name="Normal 53 2 2 7" xfId="18998"/>
    <cellStyle name="Normal 53 2 2 7 2" xfId="38322"/>
    <cellStyle name="Normal 53 2 2 8" xfId="21966"/>
    <cellStyle name="Normal 53 2 2 9" xfId="20482"/>
    <cellStyle name="Normal 53 2 3" xfId="2297"/>
    <cellStyle name="Normal 53 2 3 2" xfId="4333"/>
    <cellStyle name="Normal 53 2 3 2 2" xfId="9720"/>
    <cellStyle name="Normal 53 2 3 2 2 2" xfId="29278"/>
    <cellStyle name="Normal 53 2 3 2 2 3" xfId="47093"/>
    <cellStyle name="Normal 53 2 3 2 3" xfId="15839"/>
    <cellStyle name="Normal 53 2 3 2 3 2" xfId="35231"/>
    <cellStyle name="Normal 53 2 3 2 4" xfId="24048"/>
    <cellStyle name="Normal 53 2 3 2 5" xfId="41878"/>
    <cellStyle name="Normal 53 2 3 3" xfId="8092"/>
    <cellStyle name="Normal 53 2 3 3 2" xfId="27652"/>
    <cellStyle name="Normal 53 2 3 3 3" xfId="45472"/>
    <cellStyle name="Normal 53 2 3 4" xfId="14173"/>
    <cellStyle name="Normal 53 2 3 4 2" xfId="33602"/>
    <cellStyle name="Normal 53 2 3 5" xfId="19449"/>
    <cellStyle name="Normal 53 2 3 5 2" xfId="38773"/>
    <cellStyle name="Normal 53 2 3 6" xfId="22418"/>
    <cellStyle name="Normal 53 2 3 7" xfId="20933"/>
    <cellStyle name="Normal 53 2 3 8" xfId="40257"/>
    <cellStyle name="Normal 53 2 4" xfId="3470"/>
    <cellStyle name="Normal 53 2 4 2" xfId="8962"/>
    <cellStyle name="Normal 53 2 4 2 2" xfId="28522"/>
    <cellStyle name="Normal 53 2 4 2 3" xfId="46339"/>
    <cellStyle name="Normal 53 2 4 3" xfId="15064"/>
    <cellStyle name="Normal 53 2 4 3 2" xfId="34477"/>
    <cellStyle name="Normal 53 2 4 4" xfId="23294"/>
    <cellStyle name="Normal 53 2 4 5" xfId="41124"/>
    <cellStyle name="Normal 53 2 5" xfId="5381"/>
    <cellStyle name="Normal 53 2 5 2" xfId="10747"/>
    <cellStyle name="Normal 53 2 5 2 2" xfId="30305"/>
    <cellStyle name="Normal 53 2 5 2 3" xfId="48104"/>
    <cellStyle name="Normal 53 2 5 3" xfId="16870"/>
    <cellStyle name="Normal 53 2 5 3 2" xfId="36242"/>
    <cellStyle name="Normal 53 2 5 4" xfId="25059"/>
    <cellStyle name="Normal 53 2 5 5" xfId="42889"/>
    <cellStyle name="Normal 53 2 6" xfId="6477"/>
    <cellStyle name="Normal 53 2 6 2" xfId="11838"/>
    <cellStyle name="Normal 53 2 6 2 2" xfId="31396"/>
    <cellStyle name="Normal 53 2 6 2 3" xfId="49181"/>
    <cellStyle name="Normal 53 2 6 3" xfId="17961"/>
    <cellStyle name="Normal 53 2 6 3 2" xfId="37319"/>
    <cellStyle name="Normal 53 2 6 4" xfId="26136"/>
    <cellStyle name="Normal 53 2 6 5" xfId="43966"/>
    <cellStyle name="Normal 53 2 7" xfId="6881"/>
    <cellStyle name="Normal 53 2 7 2" xfId="12242"/>
    <cellStyle name="Normal 53 2 7 2 2" xfId="31800"/>
    <cellStyle name="Normal 53 2 7 2 3" xfId="49585"/>
    <cellStyle name="Normal 53 2 7 3" xfId="18365"/>
    <cellStyle name="Normal 53 2 7 3 2" xfId="37723"/>
    <cellStyle name="Normal 53 2 7 4" xfId="26540"/>
    <cellStyle name="Normal 53 2 7 5" xfId="44370"/>
    <cellStyle name="Normal 53 2 8" xfId="7346"/>
    <cellStyle name="Normal 53 2 8 2" xfId="26906"/>
    <cellStyle name="Normal 53 2 8 3" xfId="44730"/>
    <cellStyle name="Normal 53 2 9" xfId="12565"/>
    <cellStyle name="Normal 53 2 9 2" xfId="32122"/>
    <cellStyle name="Normal 53 2 9 3" xfId="49906"/>
    <cellStyle name="Normal 53 3" xfId="1697"/>
    <cellStyle name="Normal 53 3 10" xfId="39661"/>
    <cellStyle name="Normal 53 3 2" xfId="2443"/>
    <cellStyle name="Normal 53 3 2 2" xfId="4466"/>
    <cellStyle name="Normal 53 3 2 2 2" xfId="9853"/>
    <cellStyle name="Normal 53 3 2 2 2 2" xfId="29411"/>
    <cellStyle name="Normal 53 3 2 2 2 3" xfId="47226"/>
    <cellStyle name="Normal 53 3 2 2 3" xfId="15972"/>
    <cellStyle name="Normal 53 3 2 2 3 2" xfId="35364"/>
    <cellStyle name="Normal 53 3 2 2 4" xfId="24181"/>
    <cellStyle name="Normal 53 3 2 2 5" xfId="42011"/>
    <cellStyle name="Normal 53 3 2 3" xfId="5778"/>
    <cellStyle name="Normal 53 3 2 3 2" xfId="11139"/>
    <cellStyle name="Normal 53 3 2 3 2 2" xfId="30697"/>
    <cellStyle name="Normal 53 3 2 3 2 3" xfId="48483"/>
    <cellStyle name="Normal 53 3 2 3 3" xfId="17262"/>
    <cellStyle name="Normal 53 3 2 3 3 2" xfId="36621"/>
    <cellStyle name="Normal 53 3 2 3 4" xfId="25438"/>
    <cellStyle name="Normal 53 3 2 3 5" xfId="43268"/>
    <cellStyle name="Normal 53 3 2 4" xfId="8238"/>
    <cellStyle name="Normal 53 3 2 4 2" xfId="27798"/>
    <cellStyle name="Normal 53 3 2 4 3" xfId="45618"/>
    <cellStyle name="Normal 53 3 2 5" xfId="14319"/>
    <cellStyle name="Normal 53 3 2 5 2" xfId="33748"/>
    <cellStyle name="Normal 53 3 2 6" xfId="19595"/>
    <cellStyle name="Normal 53 3 2 6 2" xfId="38919"/>
    <cellStyle name="Normal 53 3 2 7" xfId="22564"/>
    <cellStyle name="Normal 53 3 2 8" xfId="21079"/>
    <cellStyle name="Normal 53 3 2 9" xfId="40403"/>
    <cellStyle name="Normal 53 3 3" xfId="3739"/>
    <cellStyle name="Normal 53 3 3 2" xfId="9126"/>
    <cellStyle name="Normal 53 3 3 2 2" xfId="28684"/>
    <cellStyle name="Normal 53 3 3 2 3" xfId="46500"/>
    <cellStyle name="Normal 53 3 3 3" xfId="15245"/>
    <cellStyle name="Normal 53 3 3 3 2" xfId="34638"/>
    <cellStyle name="Normal 53 3 3 4" xfId="23455"/>
    <cellStyle name="Normal 53 3 3 5" xfId="41285"/>
    <cellStyle name="Normal 53 3 4" xfId="5154"/>
    <cellStyle name="Normal 53 3 4 2" xfId="10521"/>
    <cellStyle name="Normal 53 3 4 2 2" xfId="30079"/>
    <cellStyle name="Normal 53 3 4 2 3" xfId="47892"/>
    <cellStyle name="Normal 53 3 4 3" xfId="16644"/>
    <cellStyle name="Normal 53 3 4 3 2" xfId="36030"/>
    <cellStyle name="Normal 53 3 4 4" xfId="24847"/>
    <cellStyle name="Normal 53 3 4 5" xfId="42677"/>
    <cellStyle name="Normal 53 3 5" xfId="7492"/>
    <cellStyle name="Normal 53 3 5 2" xfId="27052"/>
    <cellStyle name="Normal 53 3 5 3" xfId="44876"/>
    <cellStyle name="Normal 53 3 6" xfId="13573"/>
    <cellStyle name="Normal 53 3 6 2" xfId="33006"/>
    <cellStyle name="Normal 53 3 7" xfId="18853"/>
    <cellStyle name="Normal 53 3 7 2" xfId="38177"/>
    <cellStyle name="Normal 53 3 8" xfId="21821"/>
    <cellStyle name="Normal 53 3 9" xfId="20337"/>
    <cellStyle name="Normal 53 4" xfId="2005"/>
    <cellStyle name="Normal 53 4 10" xfId="39967"/>
    <cellStyle name="Normal 53 4 2" xfId="2750"/>
    <cellStyle name="Normal 53 4 2 2" xfId="4772"/>
    <cellStyle name="Normal 53 4 2 2 2" xfId="10159"/>
    <cellStyle name="Normal 53 4 2 2 2 2" xfId="29717"/>
    <cellStyle name="Normal 53 4 2 2 2 3" xfId="47531"/>
    <cellStyle name="Normal 53 4 2 2 3" xfId="16278"/>
    <cellStyle name="Normal 53 4 2 2 3 2" xfId="35669"/>
    <cellStyle name="Normal 53 4 2 2 4" xfId="24486"/>
    <cellStyle name="Normal 53 4 2 2 5" xfId="42316"/>
    <cellStyle name="Normal 53 4 2 3" xfId="8545"/>
    <cellStyle name="Normal 53 4 2 3 2" xfId="28105"/>
    <cellStyle name="Normal 53 4 2 3 3" xfId="45924"/>
    <cellStyle name="Normal 53 4 2 4" xfId="14626"/>
    <cellStyle name="Normal 53 4 2 4 2" xfId="34054"/>
    <cellStyle name="Normal 53 4 2 5" xfId="19901"/>
    <cellStyle name="Normal 53 4 2 5 2" xfId="39225"/>
    <cellStyle name="Normal 53 4 2 6" xfId="22871"/>
    <cellStyle name="Normal 53 4 2 7" xfId="21385"/>
    <cellStyle name="Normal 53 4 2 8" xfId="40709"/>
    <cellStyle name="Normal 53 4 3" xfId="4042"/>
    <cellStyle name="Normal 53 4 3 2" xfId="9429"/>
    <cellStyle name="Normal 53 4 3 2 2" xfId="28987"/>
    <cellStyle name="Normal 53 4 3 2 3" xfId="46803"/>
    <cellStyle name="Normal 53 4 3 3" xfId="15548"/>
    <cellStyle name="Normal 53 4 3 3 2" xfId="34941"/>
    <cellStyle name="Normal 53 4 3 4" xfId="23758"/>
    <cellStyle name="Normal 53 4 3 5" xfId="41588"/>
    <cellStyle name="Normal 53 4 4" xfId="5588"/>
    <cellStyle name="Normal 53 4 4 2" xfId="10949"/>
    <cellStyle name="Normal 53 4 4 2 2" xfId="30507"/>
    <cellStyle name="Normal 53 4 4 2 3" xfId="48293"/>
    <cellStyle name="Normal 53 4 4 3" xfId="17072"/>
    <cellStyle name="Normal 53 4 4 3 2" xfId="36431"/>
    <cellStyle name="Normal 53 4 4 4" xfId="25248"/>
    <cellStyle name="Normal 53 4 4 5" xfId="43078"/>
    <cellStyle name="Normal 53 4 5" xfId="7800"/>
    <cellStyle name="Normal 53 4 5 2" xfId="27360"/>
    <cellStyle name="Normal 53 4 5 3" xfId="45182"/>
    <cellStyle name="Normal 53 4 6" xfId="13881"/>
    <cellStyle name="Normal 53 4 6 2" xfId="33312"/>
    <cellStyle name="Normal 53 4 7" xfId="19159"/>
    <cellStyle name="Normal 53 4 7 2" xfId="38483"/>
    <cellStyle name="Normal 53 4 8" xfId="22127"/>
    <cellStyle name="Normal 53 4 9" xfId="20643"/>
    <cellStyle name="Normal 53 5" xfId="2151"/>
    <cellStyle name="Normal 53 5 2" xfId="4187"/>
    <cellStyle name="Normal 53 5 2 2" xfId="9574"/>
    <cellStyle name="Normal 53 5 2 2 2" xfId="29132"/>
    <cellStyle name="Normal 53 5 2 2 3" xfId="46948"/>
    <cellStyle name="Normal 53 5 2 3" xfId="15693"/>
    <cellStyle name="Normal 53 5 2 3 2" xfId="35086"/>
    <cellStyle name="Normal 53 5 2 4" xfId="23903"/>
    <cellStyle name="Normal 53 5 2 5" xfId="41733"/>
    <cellStyle name="Normal 53 5 3" xfId="7946"/>
    <cellStyle name="Normal 53 5 3 2" xfId="27506"/>
    <cellStyle name="Normal 53 5 3 3" xfId="45327"/>
    <cellStyle name="Normal 53 5 4" xfId="14027"/>
    <cellStyle name="Normal 53 5 4 2" xfId="33457"/>
    <cellStyle name="Normal 53 5 5" xfId="19304"/>
    <cellStyle name="Normal 53 5 5 2" xfId="38628"/>
    <cellStyle name="Normal 53 5 6" xfId="22272"/>
    <cellStyle name="Normal 53 5 7" xfId="20788"/>
    <cellStyle name="Normal 53 5 8" xfId="40112"/>
    <cellStyle name="Normal 53 6" xfId="3179"/>
    <cellStyle name="Normal 53 6 2" xfId="8759"/>
    <cellStyle name="Normal 53 6 2 2" xfId="28319"/>
    <cellStyle name="Normal 53 6 2 3" xfId="46136"/>
    <cellStyle name="Normal 53 6 3" xfId="14850"/>
    <cellStyle name="Normal 53 6 3 2" xfId="34270"/>
    <cellStyle name="Normal 53 6 4" xfId="23087"/>
    <cellStyle name="Normal 53 6 5" xfId="40921"/>
    <cellStyle name="Normal 53 7" xfId="4947"/>
    <cellStyle name="Normal 53 7 2" xfId="10331"/>
    <cellStyle name="Normal 53 7 2 2" xfId="29889"/>
    <cellStyle name="Normal 53 7 2 3" xfId="47702"/>
    <cellStyle name="Normal 53 7 3" xfId="16453"/>
    <cellStyle name="Normal 53 7 3 2" xfId="35840"/>
    <cellStyle name="Normal 53 7 4" xfId="24657"/>
    <cellStyle name="Normal 53 7 5" xfId="42487"/>
    <cellStyle name="Normal 53 8" xfId="6274"/>
    <cellStyle name="Normal 53 8 2" xfId="11635"/>
    <cellStyle name="Normal 53 8 2 2" xfId="31193"/>
    <cellStyle name="Normal 53 8 2 3" xfId="48978"/>
    <cellStyle name="Normal 53 8 3" xfId="17758"/>
    <cellStyle name="Normal 53 8 3 2" xfId="37116"/>
    <cellStyle name="Normal 53 8 4" xfId="25933"/>
    <cellStyle name="Normal 53 8 5" xfId="43763"/>
    <cellStyle name="Normal 53 9" xfId="6678"/>
    <cellStyle name="Normal 53 9 2" xfId="12039"/>
    <cellStyle name="Normal 53 9 2 2" xfId="31597"/>
    <cellStyle name="Normal 53 9 2 3" xfId="49382"/>
    <cellStyle name="Normal 53 9 3" xfId="18162"/>
    <cellStyle name="Normal 53 9 3 2" xfId="37520"/>
    <cellStyle name="Normal 53 9 4" xfId="26337"/>
    <cellStyle name="Normal 53 9 5" xfId="44167"/>
    <cellStyle name="Normal 54" xfId="1306"/>
    <cellStyle name="Normal 54 10" xfId="7201"/>
    <cellStyle name="Normal 54 10 2" xfId="26761"/>
    <cellStyle name="Normal 54 10 3" xfId="44586"/>
    <cellStyle name="Normal 54 11" xfId="12409"/>
    <cellStyle name="Normal 54 11 2" xfId="31967"/>
    <cellStyle name="Normal 54 11 3" xfId="49751"/>
    <cellStyle name="Normal 54 12" xfId="12764"/>
    <cellStyle name="Normal 54 12 2" xfId="32320"/>
    <cellStyle name="Normal 54 12 3" xfId="50061"/>
    <cellStyle name="Normal 54 13" xfId="13217"/>
    <cellStyle name="Normal 54 13 2" xfId="32716"/>
    <cellStyle name="Normal 54 14" xfId="18529"/>
    <cellStyle name="Normal 54 14 2" xfId="37887"/>
    <cellStyle name="Normal 54 15" xfId="21531"/>
    <cellStyle name="Normal 54 16" xfId="20047"/>
    <cellStyle name="Normal 54 17" xfId="39371"/>
    <cellStyle name="Normal 54 2" xfId="1551"/>
    <cellStyle name="Normal 54 2 10" xfId="12922"/>
    <cellStyle name="Normal 54 2 10 2" xfId="32478"/>
    <cellStyle name="Normal 54 2 10 3" xfId="50217"/>
    <cellStyle name="Normal 54 2 11" xfId="13428"/>
    <cellStyle name="Normal 54 2 11 2" xfId="32861"/>
    <cellStyle name="Normal 54 2 12" xfId="18708"/>
    <cellStyle name="Normal 54 2 12 2" xfId="38032"/>
    <cellStyle name="Normal 54 2 13" xfId="21676"/>
    <cellStyle name="Normal 54 2 14" xfId="20192"/>
    <cellStyle name="Normal 54 2 15" xfId="39516"/>
    <cellStyle name="Normal 54 2 2" xfId="1844"/>
    <cellStyle name="Normal 54 2 2 10" xfId="39807"/>
    <cellStyle name="Normal 54 2 2 2" xfId="2590"/>
    <cellStyle name="Normal 54 2 2 2 2" xfId="4613"/>
    <cellStyle name="Normal 54 2 2 2 2 2" xfId="10000"/>
    <cellStyle name="Normal 54 2 2 2 2 2 2" xfId="29558"/>
    <cellStyle name="Normal 54 2 2 2 2 2 3" xfId="47372"/>
    <cellStyle name="Normal 54 2 2 2 2 3" xfId="16119"/>
    <cellStyle name="Normal 54 2 2 2 2 3 2" xfId="35510"/>
    <cellStyle name="Normal 54 2 2 2 2 4" xfId="24327"/>
    <cellStyle name="Normal 54 2 2 2 2 5" xfId="42157"/>
    <cellStyle name="Normal 54 2 2 2 3" xfId="8385"/>
    <cellStyle name="Normal 54 2 2 2 3 2" xfId="27945"/>
    <cellStyle name="Normal 54 2 2 2 3 3" xfId="45764"/>
    <cellStyle name="Normal 54 2 2 2 4" xfId="14466"/>
    <cellStyle name="Normal 54 2 2 2 4 2" xfId="33894"/>
    <cellStyle name="Normal 54 2 2 2 5" xfId="19741"/>
    <cellStyle name="Normal 54 2 2 2 5 2" xfId="39065"/>
    <cellStyle name="Normal 54 2 2 2 6" xfId="22711"/>
    <cellStyle name="Normal 54 2 2 2 7" xfId="21225"/>
    <cellStyle name="Normal 54 2 2 2 8" xfId="40549"/>
    <cellStyle name="Normal 54 2 2 3" xfId="3883"/>
    <cellStyle name="Normal 54 2 2 3 2" xfId="9270"/>
    <cellStyle name="Normal 54 2 2 3 2 2" xfId="28828"/>
    <cellStyle name="Normal 54 2 2 3 2 3" xfId="46644"/>
    <cellStyle name="Normal 54 2 2 3 3" xfId="15389"/>
    <cellStyle name="Normal 54 2 2 3 3 2" xfId="34782"/>
    <cellStyle name="Normal 54 2 2 3 4" xfId="23599"/>
    <cellStyle name="Normal 54 2 2 3 5" xfId="41429"/>
    <cellStyle name="Normal 54 2 2 4" xfId="5991"/>
    <cellStyle name="Normal 54 2 2 4 2" xfId="11352"/>
    <cellStyle name="Normal 54 2 2 4 2 2" xfId="30910"/>
    <cellStyle name="Normal 54 2 2 4 2 3" xfId="48696"/>
    <cellStyle name="Normal 54 2 2 4 3" xfId="17475"/>
    <cellStyle name="Normal 54 2 2 4 3 2" xfId="36834"/>
    <cellStyle name="Normal 54 2 2 4 4" xfId="25651"/>
    <cellStyle name="Normal 54 2 2 4 5" xfId="43481"/>
    <cellStyle name="Normal 54 2 2 5" xfId="7639"/>
    <cellStyle name="Normal 54 2 2 5 2" xfId="27199"/>
    <cellStyle name="Normal 54 2 2 5 3" xfId="45022"/>
    <cellStyle name="Normal 54 2 2 6" xfId="13720"/>
    <cellStyle name="Normal 54 2 2 6 2" xfId="33152"/>
    <cellStyle name="Normal 54 2 2 7" xfId="18999"/>
    <cellStyle name="Normal 54 2 2 7 2" xfId="38323"/>
    <cellStyle name="Normal 54 2 2 8" xfId="21967"/>
    <cellStyle name="Normal 54 2 2 9" xfId="20483"/>
    <cellStyle name="Normal 54 2 3" xfId="2298"/>
    <cellStyle name="Normal 54 2 3 2" xfId="4334"/>
    <cellStyle name="Normal 54 2 3 2 2" xfId="9721"/>
    <cellStyle name="Normal 54 2 3 2 2 2" xfId="29279"/>
    <cellStyle name="Normal 54 2 3 2 2 3" xfId="47094"/>
    <cellStyle name="Normal 54 2 3 2 3" xfId="15840"/>
    <cellStyle name="Normal 54 2 3 2 3 2" xfId="35232"/>
    <cellStyle name="Normal 54 2 3 2 4" xfId="24049"/>
    <cellStyle name="Normal 54 2 3 2 5" xfId="41879"/>
    <cellStyle name="Normal 54 2 3 3" xfId="8093"/>
    <cellStyle name="Normal 54 2 3 3 2" xfId="27653"/>
    <cellStyle name="Normal 54 2 3 3 3" xfId="45473"/>
    <cellStyle name="Normal 54 2 3 4" xfId="14174"/>
    <cellStyle name="Normal 54 2 3 4 2" xfId="33603"/>
    <cellStyle name="Normal 54 2 3 5" xfId="19450"/>
    <cellStyle name="Normal 54 2 3 5 2" xfId="38774"/>
    <cellStyle name="Normal 54 2 3 6" xfId="22419"/>
    <cellStyle name="Normal 54 2 3 7" xfId="20934"/>
    <cellStyle name="Normal 54 2 3 8" xfId="40258"/>
    <cellStyle name="Normal 54 2 4" xfId="3471"/>
    <cellStyle name="Normal 54 2 4 2" xfId="8963"/>
    <cellStyle name="Normal 54 2 4 2 2" xfId="28523"/>
    <cellStyle name="Normal 54 2 4 2 3" xfId="46340"/>
    <cellStyle name="Normal 54 2 4 3" xfId="15065"/>
    <cellStyle name="Normal 54 2 4 3 2" xfId="34478"/>
    <cellStyle name="Normal 54 2 4 4" xfId="23295"/>
    <cellStyle name="Normal 54 2 4 5" xfId="41125"/>
    <cellStyle name="Normal 54 2 5" xfId="5382"/>
    <cellStyle name="Normal 54 2 5 2" xfId="10748"/>
    <cellStyle name="Normal 54 2 5 2 2" xfId="30306"/>
    <cellStyle name="Normal 54 2 5 2 3" xfId="48105"/>
    <cellStyle name="Normal 54 2 5 3" xfId="16871"/>
    <cellStyle name="Normal 54 2 5 3 2" xfId="36243"/>
    <cellStyle name="Normal 54 2 5 4" xfId="25060"/>
    <cellStyle name="Normal 54 2 5 5" xfId="42890"/>
    <cellStyle name="Normal 54 2 6" xfId="6478"/>
    <cellStyle name="Normal 54 2 6 2" xfId="11839"/>
    <cellStyle name="Normal 54 2 6 2 2" xfId="31397"/>
    <cellStyle name="Normal 54 2 6 2 3" xfId="49182"/>
    <cellStyle name="Normal 54 2 6 3" xfId="17962"/>
    <cellStyle name="Normal 54 2 6 3 2" xfId="37320"/>
    <cellStyle name="Normal 54 2 6 4" xfId="26137"/>
    <cellStyle name="Normal 54 2 6 5" xfId="43967"/>
    <cellStyle name="Normal 54 2 7" xfId="6882"/>
    <cellStyle name="Normal 54 2 7 2" xfId="12243"/>
    <cellStyle name="Normal 54 2 7 2 2" xfId="31801"/>
    <cellStyle name="Normal 54 2 7 2 3" xfId="49586"/>
    <cellStyle name="Normal 54 2 7 3" xfId="18366"/>
    <cellStyle name="Normal 54 2 7 3 2" xfId="37724"/>
    <cellStyle name="Normal 54 2 7 4" xfId="26541"/>
    <cellStyle name="Normal 54 2 7 5" xfId="44371"/>
    <cellStyle name="Normal 54 2 8" xfId="7347"/>
    <cellStyle name="Normal 54 2 8 2" xfId="26907"/>
    <cellStyle name="Normal 54 2 8 3" xfId="44731"/>
    <cellStyle name="Normal 54 2 9" xfId="12566"/>
    <cellStyle name="Normal 54 2 9 2" xfId="32123"/>
    <cellStyle name="Normal 54 2 9 3" xfId="49907"/>
    <cellStyle name="Normal 54 3" xfId="1698"/>
    <cellStyle name="Normal 54 3 10" xfId="39662"/>
    <cellStyle name="Normal 54 3 2" xfId="2444"/>
    <cellStyle name="Normal 54 3 2 2" xfId="4467"/>
    <cellStyle name="Normal 54 3 2 2 2" xfId="9854"/>
    <cellStyle name="Normal 54 3 2 2 2 2" xfId="29412"/>
    <cellStyle name="Normal 54 3 2 2 2 3" xfId="47227"/>
    <cellStyle name="Normal 54 3 2 2 3" xfId="15973"/>
    <cellStyle name="Normal 54 3 2 2 3 2" xfId="35365"/>
    <cellStyle name="Normal 54 3 2 2 4" xfId="24182"/>
    <cellStyle name="Normal 54 3 2 2 5" xfId="42012"/>
    <cellStyle name="Normal 54 3 2 3" xfId="5779"/>
    <cellStyle name="Normal 54 3 2 3 2" xfId="11140"/>
    <cellStyle name="Normal 54 3 2 3 2 2" xfId="30698"/>
    <cellStyle name="Normal 54 3 2 3 2 3" xfId="48484"/>
    <cellStyle name="Normal 54 3 2 3 3" xfId="17263"/>
    <cellStyle name="Normal 54 3 2 3 3 2" xfId="36622"/>
    <cellStyle name="Normal 54 3 2 3 4" xfId="25439"/>
    <cellStyle name="Normal 54 3 2 3 5" xfId="43269"/>
    <cellStyle name="Normal 54 3 2 4" xfId="8239"/>
    <cellStyle name="Normal 54 3 2 4 2" xfId="27799"/>
    <cellStyle name="Normal 54 3 2 4 3" xfId="45619"/>
    <cellStyle name="Normal 54 3 2 5" xfId="14320"/>
    <cellStyle name="Normal 54 3 2 5 2" xfId="33749"/>
    <cellStyle name="Normal 54 3 2 6" xfId="19596"/>
    <cellStyle name="Normal 54 3 2 6 2" xfId="38920"/>
    <cellStyle name="Normal 54 3 2 7" xfId="22565"/>
    <cellStyle name="Normal 54 3 2 8" xfId="21080"/>
    <cellStyle name="Normal 54 3 2 9" xfId="40404"/>
    <cellStyle name="Normal 54 3 3" xfId="3740"/>
    <cellStyle name="Normal 54 3 3 2" xfId="9127"/>
    <cellStyle name="Normal 54 3 3 2 2" xfId="28685"/>
    <cellStyle name="Normal 54 3 3 2 3" xfId="46501"/>
    <cellStyle name="Normal 54 3 3 3" xfId="15246"/>
    <cellStyle name="Normal 54 3 3 3 2" xfId="34639"/>
    <cellStyle name="Normal 54 3 3 4" xfId="23456"/>
    <cellStyle name="Normal 54 3 3 5" xfId="41286"/>
    <cellStyle name="Normal 54 3 4" xfId="5155"/>
    <cellStyle name="Normal 54 3 4 2" xfId="10522"/>
    <cellStyle name="Normal 54 3 4 2 2" xfId="30080"/>
    <cellStyle name="Normal 54 3 4 2 3" xfId="47893"/>
    <cellStyle name="Normal 54 3 4 3" xfId="16645"/>
    <cellStyle name="Normal 54 3 4 3 2" xfId="36031"/>
    <cellStyle name="Normal 54 3 4 4" xfId="24848"/>
    <cellStyle name="Normal 54 3 4 5" xfId="42678"/>
    <cellStyle name="Normal 54 3 5" xfId="7493"/>
    <cellStyle name="Normal 54 3 5 2" xfId="27053"/>
    <cellStyle name="Normal 54 3 5 3" xfId="44877"/>
    <cellStyle name="Normal 54 3 6" xfId="13574"/>
    <cellStyle name="Normal 54 3 6 2" xfId="33007"/>
    <cellStyle name="Normal 54 3 7" xfId="18854"/>
    <cellStyle name="Normal 54 3 7 2" xfId="38178"/>
    <cellStyle name="Normal 54 3 8" xfId="21822"/>
    <cellStyle name="Normal 54 3 9" xfId="20338"/>
    <cellStyle name="Normal 54 4" xfId="2006"/>
    <cellStyle name="Normal 54 4 10" xfId="39968"/>
    <cellStyle name="Normal 54 4 2" xfId="2751"/>
    <cellStyle name="Normal 54 4 2 2" xfId="4773"/>
    <cellStyle name="Normal 54 4 2 2 2" xfId="10160"/>
    <cellStyle name="Normal 54 4 2 2 2 2" xfId="29718"/>
    <cellStyle name="Normal 54 4 2 2 2 3" xfId="47532"/>
    <cellStyle name="Normal 54 4 2 2 3" xfId="16279"/>
    <cellStyle name="Normal 54 4 2 2 3 2" xfId="35670"/>
    <cellStyle name="Normal 54 4 2 2 4" xfId="24487"/>
    <cellStyle name="Normal 54 4 2 2 5" xfId="42317"/>
    <cellStyle name="Normal 54 4 2 3" xfId="8546"/>
    <cellStyle name="Normal 54 4 2 3 2" xfId="28106"/>
    <cellStyle name="Normal 54 4 2 3 3" xfId="45925"/>
    <cellStyle name="Normal 54 4 2 4" xfId="14627"/>
    <cellStyle name="Normal 54 4 2 4 2" xfId="34055"/>
    <cellStyle name="Normal 54 4 2 5" xfId="19902"/>
    <cellStyle name="Normal 54 4 2 5 2" xfId="39226"/>
    <cellStyle name="Normal 54 4 2 6" xfId="22872"/>
    <cellStyle name="Normal 54 4 2 7" xfId="21386"/>
    <cellStyle name="Normal 54 4 2 8" xfId="40710"/>
    <cellStyle name="Normal 54 4 3" xfId="4043"/>
    <cellStyle name="Normal 54 4 3 2" xfId="9430"/>
    <cellStyle name="Normal 54 4 3 2 2" xfId="28988"/>
    <cellStyle name="Normal 54 4 3 2 3" xfId="46804"/>
    <cellStyle name="Normal 54 4 3 3" xfId="15549"/>
    <cellStyle name="Normal 54 4 3 3 2" xfId="34942"/>
    <cellStyle name="Normal 54 4 3 4" xfId="23759"/>
    <cellStyle name="Normal 54 4 3 5" xfId="41589"/>
    <cellStyle name="Normal 54 4 4" xfId="5589"/>
    <cellStyle name="Normal 54 4 4 2" xfId="10950"/>
    <cellStyle name="Normal 54 4 4 2 2" xfId="30508"/>
    <cellStyle name="Normal 54 4 4 2 3" xfId="48294"/>
    <cellStyle name="Normal 54 4 4 3" xfId="17073"/>
    <cellStyle name="Normal 54 4 4 3 2" xfId="36432"/>
    <cellStyle name="Normal 54 4 4 4" xfId="25249"/>
    <cellStyle name="Normal 54 4 4 5" xfId="43079"/>
    <cellStyle name="Normal 54 4 5" xfId="7801"/>
    <cellStyle name="Normal 54 4 5 2" xfId="27361"/>
    <cellStyle name="Normal 54 4 5 3" xfId="45183"/>
    <cellStyle name="Normal 54 4 6" xfId="13882"/>
    <cellStyle name="Normal 54 4 6 2" xfId="33313"/>
    <cellStyle name="Normal 54 4 7" xfId="19160"/>
    <cellStyle name="Normal 54 4 7 2" xfId="38484"/>
    <cellStyle name="Normal 54 4 8" xfId="22128"/>
    <cellStyle name="Normal 54 4 9" xfId="20644"/>
    <cellStyle name="Normal 54 5" xfId="2152"/>
    <cellStyle name="Normal 54 5 2" xfId="4188"/>
    <cellStyle name="Normal 54 5 2 2" xfId="9575"/>
    <cellStyle name="Normal 54 5 2 2 2" xfId="29133"/>
    <cellStyle name="Normal 54 5 2 2 3" xfId="46949"/>
    <cellStyle name="Normal 54 5 2 3" xfId="15694"/>
    <cellStyle name="Normal 54 5 2 3 2" xfId="35087"/>
    <cellStyle name="Normal 54 5 2 4" xfId="23904"/>
    <cellStyle name="Normal 54 5 2 5" xfId="41734"/>
    <cellStyle name="Normal 54 5 3" xfId="7947"/>
    <cellStyle name="Normal 54 5 3 2" xfId="27507"/>
    <cellStyle name="Normal 54 5 3 3" xfId="45328"/>
    <cellStyle name="Normal 54 5 4" xfId="14028"/>
    <cellStyle name="Normal 54 5 4 2" xfId="33458"/>
    <cellStyle name="Normal 54 5 5" xfId="19305"/>
    <cellStyle name="Normal 54 5 5 2" xfId="38629"/>
    <cellStyle name="Normal 54 5 6" xfId="22273"/>
    <cellStyle name="Normal 54 5 7" xfId="20789"/>
    <cellStyle name="Normal 54 5 8" xfId="40113"/>
    <cellStyle name="Normal 54 6" xfId="3180"/>
    <cellStyle name="Normal 54 6 2" xfId="8760"/>
    <cellStyle name="Normal 54 6 2 2" xfId="28320"/>
    <cellStyle name="Normal 54 6 2 3" xfId="46137"/>
    <cellStyle name="Normal 54 6 3" xfId="14851"/>
    <cellStyle name="Normal 54 6 3 2" xfId="34271"/>
    <cellStyle name="Normal 54 6 4" xfId="23088"/>
    <cellStyle name="Normal 54 6 5" xfId="40922"/>
    <cellStyle name="Normal 54 7" xfId="4948"/>
    <cellStyle name="Normal 54 7 2" xfId="10332"/>
    <cellStyle name="Normal 54 7 2 2" xfId="29890"/>
    <cellStyle name="Normal 54 7 2 3" xfId="47703"/>
    <cellStyle name="Normal 54 7 3" xfId="16454"/>
    <cellStyle name="Normal 54 7 3 2" xfId="35841"/>
    <cellStyle name="Normal 54 7 4" xfId="24658"/>
    <cellStyle name="Normal 54 7 5" xfId="42488"/>
    <cellStyle name="Normal 54 8" xfId="6275"/>
    <cellStyle name="Normal 54 8 2" xfId="11636"/>
    <cellStyle name="Normal 54 8 2 2" xfId="31194"/>
    <cellStyle name="Normal 54 8 2 3" xfId="48979"/>
    <cellStyle name="Normal 54 8 3" xfId="17759"/>
    <cellStyle name="Normal 54 8 3 2" xfId="37117"/>
    <cellStyle name="Normal 54 8 4" xfId="25934"/>
    <cellStyle name="Normal 54 8 5" xfId="43764"/>
    <cellStyle name="Normal 54 9" xfId="6679"/>
    <cellStyle name="Normal 54 9 2" xfId="12040"/>
    <cellStyle name="Normal 54 9 2 2" xfId="31598"/>
    <cellStyle name="Normal 54 9 2 3" xfId="49383"/>
    <cellStyle name="Normal 54 9 3" xfId="18163"/>
    <cellStyle name="Normal 54 9 3 2" xfId="37521"/>
    <cellStyle name="Normal 54 9 4" xfId="26338"/>
    <cellStyle name="Normal 54 9 5" xfId="44168"/>
    <cellStyle name="Normal 55" xfId="1845"/>
    <cellStyle name="Normal 55 10" xfId="19000"/>
    <cellStyle name="Normal 55 10 2" xfId="38324"/>
    <cellStyle name="Normal 55 11" xfId="21968"/>
    <cellStyle name="Normal 55 12" xfId="20484"/>
    <cellStyle name="Normal 55 13" xfId="39808"/>
    <cellStyle name="Normal 55 2" xfId="2591"/>
    <cellStyle name="Normal 55 2 10" xfId="21226"/>
    <cellStyle name="Normal 55 2 11" xfId="40550"/>
    <cellStyle name="Normal 55 2 2" xfId="4614"/>
    <cellStyle name="Normal 55 2 2 2" xfId="5992"/>
    <cellStyle name="Normal 55 2 2 2 2" xfId="11353"/>
    <cellStyle name="Normal 55 2 2 2 2 2" xfId="30911"/>
    <cellStyle name="Normal 55 2 2 2 2 3" xfId="48697"/>
    <cellStyle name="Normal 55 2 2 2 3" xfId="17476"/>
    <cellStyle name="Normal 55 2 2 2 3 2" xfId="36835"/>
    <cellStyle name="Normal 55 2 2 2 4" xfId="25652"/>
    <cellStyle name="Normal 55 2 2 2 5" xfId="43482"/>
    <cellStyle name="Normal 55 2 2 3" xfId="10001"/>
    <cellStyle name="Normal 55 2 2 3 2" xfId="29559"/>
    <cellStyle name="Normal 55 2 2 3 3" xfId="47373"/>
    <cellStyle name="Normal 55 2 2 4" xfId="16120"/>
    <cellStyle name="Normal 55 2 2 4 2" xfId="35511"/>
    <cellStyle name="Normal 55 2 2 5" xfId="24328"/>
    <cellStyle name="Normal 55 2 2 6" xfId="42158"/>
    <cellStyle name="Normal 55 2 3" xfId="5383"/>
    <cellStyle name="Normal 55 2 3 2" xfId="10749"/>
    <cellStyle name="Normal 55 2 3 2 2" xfId="30307"/>
    <cellStyle name="Normal 55 2 3 2 3" xfId="48106"/>
    <cellStyle name="Normal 55 2 3 3" xfId="16872"/>
    <cellStyle name="Normal 55 2 3 3 2" xfId="36244"/>
    <cellStyle name="Normal 55 2 3 4" xfId="25061"/>
    <cellStyle name="Normal 55 2 3 5" xfId="42891"/>
    <cellStyle name="Normal 55 2 4" xfId="8386"/>
    <cellStyle name="Normal 55 2 4 2" xfId="27946"/>
    <cellStyle name="Normal 55 2 4 3" xfId="45765"/>
    <cellStyle name="Normal 55 2 5" xfId="12567"/>
    <cellStyle name="Normal 55 2 5 2" xfId="32124"/>
    <cellStyle name="Normal 55 2 5 3" xfId="49908"/>
    <cellStyle name="Normal 55 2 6" xfId="12923"/>
    <cellStyle name="Normal 55 2 6 2" xfId="32479"/>
    <cellStyle name="Normal 55 2 6 3" xfId="50218"/>
    <cellStyle name="Normal 55 2 7" xfId="14467"/>
    <cellStyle name="Normal 55 2 7 2" xfId="33895"/>
    <cellStyle name="Normal 55 2 8" xfId="19742"/>
    <cellStyle name="Normal 55 2 8 2" xfId="39066"/>
    <cellStyle name="Normal 55 2 9" xfId="22712"/>
    <cellStyle name="Normal 55 3" xfId="3884"/>
    <cellStyle name="Normal 55 3 2" xfId="5780"/>
    <cellStyle name="Normal 55 3 2 2" xfId="11141"/>
    <cellStyle name="Normal 55 3 2 2 2" xfId="30699"/>
    <cellStyle name="Normal 55 3 2 2 3" xfId="48485"/>
    <cellStyle name="Normal 55 3 2 3" xfId="17264"/>
    <cellStyle name="Normal 55 3 2 3 2" xfId="36623"/>
    <cellStyle name="Normal 55 3 2 4" xfId="25440"/>
    <cellStyle name="Normal 55 3 2 5" xfId="43270"/>
    <cellStyle name="Normal 55 3 3" xfId="5156"/>
    <cellStyle name="Normal 55 3 3 2" xfId="10523"/>
    <cellStyle name="Normal 55 3 3 2 2" xfId="30081"/>
    <cellStyle name="Normal 55 3 3 2 3" xfId="47894"/>
    <cellStyle name="Normal 55 3 3 3" xfId="16646"/>
    <cellStyle name="Normal 55 3 3 3 2" xfId="36032"/>
    <cellStyle name="Normal 55 3 3 4" xfId="24849"/>
    <cellStyle name="Normal 55 3 3 5" xfId="42679"/>
    <cellStyle name="Normal 55 3 4" xfId="9271"/>
    <cellStyle name="Normal 55 3 4 2" xfId="28829"/>
    <cellStyle name="Normal 55 3 4 3" xfId="46645"/>
    <cellStyle name="Normal 55 3 5" xfId="15390"/>
    <cellStyle name="Normal 55 3 5 2" xfId="34783"/>
    <cellStyle name="Normal 55 3 6" xfId="23600"/>
    <cellStyle name="Normal 55 3 7" xfId="41430"/>
    <cellStyle name="Normal 55 4" xfId="2949"/>
    <cellStyle name="Normal 55 4 2" xfId="5590"/>
    <cellStyle name="Normal 55 4 2 2" xfId="10951"/>
    <cellStyle name="Normal 55 4 2 2 2" xfId="30509"/>
    <cellStyle name="Normal 55 4 2 2 3" xfId="48295"/>
    <cellStyle name="Normal 55 4 2 3" xfId="17074"/>
    <cellStyle name="Normal 55 4 2 3 2" xfId="36433"/>
    <cellStyle name="Normal 55 4 2 4" xfId="25250"/>
    <cellStyle name="Normal 55 4 2 5" xfId="43080"/>
    <cellStyle name="Normal 55 5" xfId="4949"/>
    <cellStyle name="Normal 55 5 2" xfId="10333"/>
    <cellStyle name="Normal 55 5 2 2" xfId="29891"/>
    <cellStyle name="Normal 55 5 2 3" xfId="47704"/>
    <cellStyle name="Normal 55 5 3" xfId="16455"/>
    <cellStyle name="Normal 55 5 3 2" xfId="35842"/>
    <cellStyle name="Normal 55 5 4" xfId="24659"/>
    <cellStyle name="Normal 55 5 5" xfId="42489"/>
    <cellStyle name="Normal 55 6" xfId="7640"/>
    <cellStyle name="Normal 55 6 2" xfId="27200"/>
    <cellStyle name="Normal 55 6 3" xfId="45023"/>
    <cellStyle name="Normal 55 7" xfId="12410"/>
    <cellStyle name="Normal 55 7 2" xfId="31968"/>
    <cellStyle name="Normal 55 7 3" xfId="49752"/>
    <cellStyle name="Normal 55 8" xfId="12765"/>
    <cellStyle name="Normal 55 8 2" xfId="32321"/>
    <cellStyle name="Normal 55 8 3" xfId="50062"/>
    <cellStyle name="Normal 55 9" xfId="13721"/>
    <cellStyle name="Normal 55 9 2" xfId="33153"/>
    <cellStyle name="Normal 56" xfId="1553"/>
    <cellStyle name="Normal 56 10" xfId="13429"/>
    <cellStyle name="Normal 56 10 2" xfId="32862"/>
    <cellStyle name="Normal 56 11" xfId="18709"/>
    <cellStyle name="Normal 56 11 2" xfId="38033"/>
    <cellStyle name="Normal 56 12" xfId="21677"/>
    <cellStyle name="Normal 56 13" xfId="20193"/>
    <cellStyle name="Normal 56 14" xfId="39517"/>
    <cellStyle name="Normal 56 2" xfId="2299"/>
    <cellStyle name="Normal 56 2 10" xfId="20935"/>
    <cellStyle name="Normal 56 2 11" xfId="40259"/>
    <cellStyle name="Normal 56 2 2" xfId="3313"/>
    <cellStyle name="Normal 56 2 2 2" xfId="6016"/>
    <cellStyle name="Normal 56 2 2 2 2" xfId="11377"/>
    <cellStyle name="Normal 56 2 2 2 2 2" xfId="30935"/>
    <cellStyle name="Normal 56 2 2 2 2 3" xfId="48721"/>
    <cellStyle name="Normal 56 2 2 2 3" xfId="17500"/>
    <cellStyle name="Normal 56 2 2 2 3 2" xfId="36859"/>
    <cellStyle name="Normal 56 2 2 2 4" xfId="25676"/>
    <cellStyle name="Normal 56 2 2 2 5" xfId="43506"/>
    <cellStyle name="Normal 56 2 2 3" xfId="8805"/>
    <cellStyle name="Normal 56 2 2 3 2" xfId="28365"/>
    <cellStyle name="Normal 56 2 2 3 3" xfId="46182"/>
    <cellStyle name="Normal 56 2 2 4" xfId="14907"/>
    <cellStyle name="Normal 56 2 2 4 2" xfId="34320"/>
    <cellStyle name="Normal 56 2 2 5" xfId="23137"/>
    <cellStyle name="Normal 56 2 2 6" xfId="40967"/>
    <cellStyle name="Normal 56 2 3" xfId="5407"/>
    <cellStyle name="Normal 56 2 3 2" xfId="10773"/>
    <cellStyle name="Normal 56 2 3 2 2" xfId="30331"/>
    <cellStyle name="Normal 56 2 3 2 3" xfId="48130"/>
    <cellStyle name="Normal 56 2 3 3" xfId="16896"/>
    <cellStyle name="Normal 56 2 3 3 2" xfId="36268"/>
    <cellStyle name="Normal 56 2 3 4" xfId="25085"/>
    <cellStyle name="Normal 56 2 3 5" xfId="42915"/>
    <cellStyle name="Normal 56 2 4" xfId="6320"/>
    <cellStyle name="Normal 56 2 4 2" xfId="11681"/>
    <cellStyle name="Normal 56 2 4 2 2" xfId="31239"/>
    <cellStyle name="Normal 56 2 4 2 3" xfId="49024"/>
    <cellStyle name="Normal 56 2 4 3" xfId="17804"/>
    <cellStyle name="Normal 56 2 4 3 2" xfId="37162"/>
    <cellStyle name="Normal 56 2 4 4" xfId="25979"/>
    <cellStyle name="Normal 56 2 4 5" xfId="43809"/>
    <cellStyle name="Normal 56 2 5" xfId="6724"/>
    <cellStyle name="Normal 56 2 5 2" xfId="12085"/>
    <cellStyle name="Normal 56 2 5 2 2" xfId="31643"/>
    <cellStyle name="Normal 56 2 5 2 3" xfId="49428"/>
    <cellStyle name="Normal 56 2 5 3" xfId="18208"/>
    <cellStyle name="Normal 56 2 5 3 2" xfId="37566"/>
    <cellStyle name="Normal 56 2 5 4" xfId="26383"/>
    <cellStyle name="Normal 56 2 5 5" xfId="44213"/>
    <cellStyle name="Normal 56 2 6" xfId="8094"/>
    <cellStyle name="Normal 56 2 6 2" xfId="27654"/>
    <cellStyle name="Normal 56 2 6 3" xfId="45474"/>
    <cellStyle name="Normal 56 2 7" xfId="14175"/>
    <cellStyle name="Normal 56 2 7 2" xfId="33604"/>
    <cellStyle name="Normal 56 2 8" xfId="19451"/>
    <cellStyle name="Normal 56 2 8 2" xfId="38775"/>
    <cellStyle name="Normal 56 2 9" xfId="22420"/>
    <cellStyle name="Normal 56 3" xfId="2907"/>
    <cellStyle name="Normal 56 3 2" xfId="5804"/>
    <cellStyle name="Normal 56 3 2 2" xfId="11165"/>
    <cellStyle name="Normal 56 3 2 2 2" xfId="30723"/>
    <cellStyle name="Normal 56 3 2 2 3" xfId="48509"/>
    <cellStyle name="Normal 56 3 2 3" xfId="17288"/>
    <cellStyle name="Normal 56 3 2 3 2" xfId="36647"/>
    <cellStyle name="Normal 56 3 2 4" xfId="25464"/>
    <cellStyle name="Normal 56 3 2 5" xfId="43294"/>
    <cellStyle name="Normal 56 3 3" xfId="5180"/>
    <cellStyle name="Normal 56 3 3 2" xfId="10547"/>
    <cellStyle name="Normal 56 3 3 2 2" xfId="30105"/>
    <cellStyle name="Normal 56 3 3 2 3" xfId="47918"/>
    <cellStyle name="Normal 56 3 3 3" xfId="16670"/>
    <cellStyle name="Normal 56 3 3 3 2" xfId="36056"/>
    <cellStyle name="Normal 56 3 3 4" xfId="24873"/>
    <cellStyle name="Normal 56 3 3 5" xfId="42703"/>
    <cellStyle name="Normal 56 3 4" xfId="8602"/>
    <cellStyle name="Normal 56 3 4 2" xfId="28162"/>
    <cellStyle name="Normal 56 3 4 3" xfId="45979"/>
    <cellStyle name="Normal 56 3 5" xfId="14693"/>
    <cellStyle name="Normal 56 3 5 2" xfId="34113"/>
    <cellStyle name="Normal 56 3 6" xfId="22930"/>
    <cellStyle name="Normal 56 3 7" xfId="40764"/>
    <cellStyle name="Normal 56 4" xfId="5618"/>
    <cellStyle name="Normal 56 4 2" xfId="10979"/>
    <cellStyle name="Normal 56 4 2 2" xfId="30537"/>
    <cellStyle name="Normal 56 4 2 3" xfId="48323"/>
    <cellStyle name="Normal 56 4 3" xfId="17102"/>
    <cellStyle name="Normal 56 4 3 2" xfId="36461"/>
    <cellStyle name="Normal 56 4 4" xfId="25278"/>
    <cellStyle name="Normal 56 4 5" xfId="43108"/>
    <cellStyle name="Normal 56 5" xfId="4980"/>
    <cellStyle name="Normal 56 5 2" xfId="10361"/>
    <cellStyle name="Normal 56 5 2 2" xfId="29919"/>
    <cellStyle name="Normal 56 5 2 3" xfId="47732"/>
    <cellStyle name="Normal 56 5 3" xfId="16483"/>
    <cellStyle name="Normal 56 5 3 2" xfId="35870"/>
    <cellStyle name="Normal 56 5 4" xfId="24687"/>
    <cellStyle name="Normal 56 5 5" xfId="42517"/>
    <cellStyle name="Normal 56 6" xfId="6117"/>
    <cellStyle name="Normal 56 6 2" xfId="11478"/>
    <cellStyle name="Normal 56 6 2 2" xfId="31036"/>
    <cellStyle name="Normal 56 6 2 3" xfId="48821"/>
    <cellStyle name="Normal 56 6 3" xfId="17601"/>
    <cellStyle name="Normal 56 6 3 2" xfId="36959"/>
    <cellStyle name="Normal 56 6 4" xfId="25776"/>
    <cellStyle name="Normal 56 6 5" xfId="43606"/>
    <cellStyle name="Normal 56 7" xfId="6521"/>
    <cellStyle name="Normal 56 7 2" xfId="11882"/>
    <cellStyle name="Normal 56 7 2 2" xfId="31440"/>
    <cellStyle name="Normal 56 7 2 3" xfId="49225"/>
    <cellStyle name="Normal 56 7 3" xfId="18005"/>
    <cellStyle name="Normal 56 7 3 2" xfId="37363"/>
    <cellStyle name="Normal 56 7 4" xfId="26180"/>
    <cellStyle name="Normal 56 7 5" xfId="44010"/>
    <cellStyle name="Normal 56 8" xfId="7348"/>
    <cellStyle name="Normal 56 8 2" xfId="26908"/>
    <cellStyle name="Normal 56 8 3" xfId="44732"/>
    <cellStyle name="Normal 56 9" xfId="12414"/>
    <cellStyle name="Normal 57" xfId="1846"/>
    <cellStyle name="Normal 57 10" xfId="19001"/>
    <cellStyle name="Normal 57 10 2" xfId="38325"/>
    <cellStyle name="Normal 57 11" xfId="21969"/>
    <cellStyle name="Normal 57 12" xfId="20485"/>
    <cellStyle name="Normal 57 13" xfId="39809"/>
    <cellStyle name="Normal 57 2" xfId="2592"/>
    <cellStyle name="Normal 57 2 10" xfId="21227"/>
    <cellStyle name="Normal 57 2 11" xfId="40551"/>
    <cellStyle name="Normal 57 2 2" xfId="4615"/>
    <cellStyle name="Normal 57 2 2 2" xfId="5994"/>
    <cellStyle name="Normal 57 2 2 2 2" xfId="11355"/>
    <cellStyle name="Normal 57 2 2 2 2 2" xfId="30913"/>
    <cellStyle name="Normal 57 2 2 2 2 3" xfId="48699"/>
    <cellStyle name="Normal 57 2 2 2 3" xfId="17478"/>
    <cellStyle name="Normal 57 2 2 2 3 2" xfId="36837"/>
    <cellStyle name="Normal 57 2 2 2 4" xfId="25654"/>
    <cellStyle name="Normal 57 2 2 2 5" xfId="43484"/>
    <cellStyle name="Normal 57 2 2 3" xfId="10002"/>
    <cellStyle name="Normal 57 2 2 3 2" xfId="29560"/>
    <cellStyle name="Normal 57 2 2 3 3" xfId="47374"/>
    <cellStyle name="Normal 57 2 2 4" xfId="16121"/>
    <cellStyle name="Normal 57 2 2 4 2" xfId="35512"/>
    <cellStyle name="Normal 57 2 2 5" xfId="24329"/>
    <cellStyle name="Normal 57 2 2 6" xfId="42159"/>
    <cellStyle name="Normal 57 2 3" xfId="5385"/>
    <cellStyle name="Normal 57 2 3 2" xfId="10751"/>
    <cellStyle name="Normal 57 2 3 2 2" xfId="30309"/>
    <cellStyle name="Normal 57 2 3 2 3" xfId="48108"/>
    <cellStyle name="Normal 57 2 3 3" xfId="16874"/>
    <cellStyle name="Normal 57 2 3 3 2" xfId="36246"/>
    <cellStyle name="Normal 57 2 3 4" xfId="25063"/>
    <cellStyle name="Normal 57 2 3 5" xfId="42893"/>
    <cellStyle name="Normal 57 2 4" xfId="8387"/>
    <cellStyle name="Normal 57 2 4 2" xfId="27947"/>
    <cellStyle name="Normal 57 2 4 3" xfId="45766"/>
    <cellStyle name="Normal 57 2 5" xfId="12571"/>
    <cellStyle name="Normal 57 2 5 2" xfId="32128"/>
    <cellStyle name="Normal 57 2 5 3" xfId="49912"/>
    <cellStyle name="Normal 57 2 6" xfId="12927"/>
    <cellStyle name="Normal 57 2 6 2" xfId="32483"/>
    <cellStyle name="Normal 57 2 6 3" xfId="50222"/>
    <cellStyle name="Normal 57 2 7" xfId="14468"/>
    <cellStyle name="Normal 57 2 7 2" xfId="33896"/>
    <cellStyle name="Normal 57 2 8" xfId="19743"/>
    <cellStyle name="Normal 57 2 8 2" xfId="39067"/>
    <cellStyle name="Normal 57 2 9" xfId="22713"/>
    <cellStyle name="Normal 57 3" xfId="3885"/>
    <cellStyle name="Normal 57 3 2" xfId="5782"/>
    <cellStyle name="Normal 57 3 2 2" xfId="11143"/>
    <cellStyle name="Normal 57 3 2 2 2" xfId="30701"/>
    <cellStyle name="Normal 57 3 2 2 3" xfId="48487"/>
    <cellStyle name="Normal 57 3 2 3" xfId="17266"/>
    <cellStyle name="Normal 57 3 2 3 2" xfId="36625"/>
    <cellStyle name="Normal 57 3 2 4" xfId="25442"/>
    <cellStyle name="Normal 57 3 2 5" xfId="43272"/>
    <cellStyle name="Normal 57 3 3" xfId="5158"/>
    <cellStyle name="Normal 57 3 3 2" xfId="10525"/>
    <cellStyle name="Normal 57 3 3 2 2" xfId="30083"/>
    <cellStyle name="Normal 57 3 3 2 3" xfId="47896"/>
    <cellStyle name="Normal 57 3 3 3" xfId="16648"/>
    <cellStyle name="Normal 57 3 3 3 2" xfId="36034"/>
    <cellStyle name="Normal 57 3 3 4" xfId="24851"/>
    <cellStyle name="Normal 57 3 3 5" xfId="42681"/>
    <cellStyle name="Normal 57 3 4" xfId="9272"/>
    <cellStyle name="Normal 57 3 4 2" xfId="28830"/>
    <cellStyle name="Normal 57 3 4 3" xfId="46646"/>
    <cellStyle name="Normal 57 3 5" xfId="15391"/>
    <cellStyle name="Normal 57 3 5 2" xfId="34784"/>
    <cellStyle name="Normal 57 3 6" xfId="23601"/>
    <cellStyle name="Normal 57 3 7" xfId="41431"/>
    <cellStyle name="Normal 57 4" xfId="3244"/>
    <cellStyle name="Normal 57 4 2" xfId="5593"/>
    <cellStyle name="Normal 57 4 2 2" xfId="10954"/>
    <cellStyle name="Normal 57 4 2 2 2" xfId="30512"/>
    <cellStyle name="Normal 57 4 2 2 3" xfId="48298"/>
    <cellStyle name="Normal 57 4 2 3" xfId="17077"/>
    <cellStyle name="Normal 57 4 2 3 2" xfId="36436"/>
    <cellStyle name="Normal 57 4 2 4" xfId="25253"/>
    <cellStyle name="Normal 57 4 2 5" xfId="43083"/>
    <cellStyle name="Normal 57 5" xfId="4952"/>
    <cellStyle name="Normal 57 5 2" xfId="10336"/>
    <cellStyle name="Normal 57 5 2 2" xfId="29894"/>
    <cellStyle name="Normal 57 5 2 3" xfId="47707"/>
    <cellStyle name="Normal 57 5 3" xfId="16458"/>
    <cellStyle name="Normal 57 5 3 2" xfId="35845"/>
    <cellStyle name="Normal 57 5 4" xfId="24662"/>
    <cellStyle name="Normal 57 5 5" xfId="42492"/>
    <cellStyle name="Normal 57 6" xfId="7641"/>
    <cellStyle name="Normal 57 6 2" xfId="27201"/>
    <cellStyle name="Normal 57 6 3" xfId="45024"/>
    <cellStyle name="Normal 57 7" xfId="12415"/>
    <cellStyle name="Normal 57 7 2" xfId="31972"/>
    <cellStyle name="Normal 57 7 3" xfId="49756"/>
    <cellStyle name="Normal 57 8" xfId="12769"/>
    <cellStyle name="Normal 57 8 2" xfId="32325"/>
    <cellStyle name="Normal 57 8 3" xfId="50066"/>
    <cellStyle name="Normal 57 9" xfId="13722"/>
    <cellStyle name="Normal 57 9 2" xfId="33154"/>
    <cellStyle name="Normal 58" xfId="3243"/>
    <cellStyle name="Normal 58 10" xfId="12770"/>
    <cellStyle name="Normal 58 10 2" xfId="32326"/>
    <cellStyle name="Normal 58 10 3" xfId="50067"/>
    <cellStyle name="Normal 58 11" xfId="14876"/>
    <cellStyle name="Normal 58 11 2" xfId="34292"/>
    <cellStyle name="Normal 58 12" xfId="23109"/>
    <cellStyle name="Normal 58 13" xfId="40941"/>
    <cellStyle name="Normal 58 2" xfId="5404"/>
    <cellStyle name="Normal 58 2 2" xfId="6013"/>
    <cellStyle name="Normal 58 2 2 2" xfId="11374"/>
    <cellStyle name="Normal 58 2 2 2 2" xfId="30932"/>
    <cellStyle name="Normal 58 2 2 2 3" xfId="48718"/>
    <cellStyle name="Normal 58 2 2 3" xfId="17497"/>
    <cellStyle name="Normal 58 2 2 3 2" xfId="36856"/>
    <cellStyle name="Normal 58 2 2 4" xfId="25673"/>
    <cellStyle name="Normal 58 2 2 5" xfId="43503"/>
    <cellStyle name="Normal 58 2 3" xfId="10770"/>
    <cellStyle name="Normal 58 2 3 2" xfId="30328"/>
    <cellStyle name="Normal 58 2 3 3" xfId="48127"/>
    <cellStyle name="Normal 58 2 4" xfId="12572"/>
    <cellStyle name="Normal 58 2 4 2" xfId="32129"/>
    <cellStyle name="Normal 58 2 4 3" xfId="49913"/>
    <cellStyle name="Normal 58 2 5" xfId="12928"/>
    <cellStyle name="Normal 58 2 5 2" xfId="32484"/>
    <cellStyle name="Normal 58 2 5 3" xfId="50223"/>
    <cellStyle name="Normal 58 2 6" xfId="16893"/>
    <cellStyle name="Normal 58 2 6 2" xfId="36265"/>
    <cellStyle name="Normal 58 2 7" xfId="25082"/>
    <cellStyle name="Normal 58 2 8" xfId="42912"/>
    <cellStyle name="Normal 58 3" xfId="5177"/>
    <cellStyle name="Normal 58 3 2" xfId="5801"/>
    <cellStyle name="Normal 58 3 2 2" xfId="11162"/>
    <cellStyle name="Normal 58 3 2 2 2" xfId="30720"/>
    <cellStyle name="Normal 58 3 2 2 3" xfId="48506"/>
    <cellStyle name="Normal 58 3 2 3" xfId="17285"/>
    <cellStyle name="Normal 58 3 2 3 2" xfId="36644"/>
    <cellStyle name="Normal 58 3 2 4" xfId="25461"/>
    <cellStyle name="Normal 58 3 2 5" xfId="43291"/>
    <cellStyle name="Normal 58 3 3" xfId="10544"/>
    <cellStyle name="Normal 58 3 3 2" xfId="30102"/>
    <cellStyle name="Normal 58 3 3 3" xfId="47915"/>
    <cellStyle name="Normal 58 3 4" xfId="16667"/>
    <cellStyle name="Normal 58 3 4 2" xfId="36053"/>
    <cellStyle name="Normal 58 3 5" xfId="24870"/>
    <cellStyle name="Normal 58 3 6" xfId="42700"/>
    <cellStyle name="Normal 58 4" xfId="5615"/>
    <cellStyle name="Normal 58 4 2" xfId="10976"/>
    <cellStyle name="Normal 58 4 2 2" xfId="30534"/>
    <cellStyle name="Normal 58 4 2 3" xfId="48320"/>
    <cellStyle name="Normal 58 4 3" xfId="17099"/>
    <cellStyle name="Normal 58 4 3 2" xfId="36458"/>
    <cellStyle name="Normal 58 4 4" xfId="25275"/>
    <cellStyle name="Normal 58 4 5" xfId="43105"/>
    <cellStyle name="Normal 58 5" xfId="4977"/>
    <cellStyle name="Normal 58 5 2" xfId="10358"/>
    <cellStyle name="Normal 58 5 2 2" xfId="29916"/>
    <cellStyle name="Normal 58 5 2 3" xfId="47729"/>
    <cellStyle name="Normal 58 5 3" xfId="16480"/>
    <cellStyle name="Normal 58 5 3 2" xfId="35867"/>
    <cellStyle name="Normal 58 5 4" xfId="24684"/>
    <cellStyle name="Normal 58 5 5" xfId="42514"/>
    <cellStyle name="Normal 58 6" xfId="6294"/>
    <cellStyle name="Normal 58 6 2" xfId="11655"/>
    <cellStyle name="Normal 58 6 2 2" xfId="31213"/>
    <cellStyle name="Normal 58 6 2 3" xfId="48998"/>
    <cellStyle name="Normal 58 6 3" xfId="17778"/>
    <cellStyle name="Normal 58 6 3 2" xfId="37136"/>
    <cellStyle name="Normal 58 6 4" xfId="25953"/>
    <cellStyle name="Normal 58 6 5" xfId="43783"/>
    <cellStyle name="Normal 58 7" xfId="6698"/>
    <cellStyle name="Normal 58 7 2" xfId="12059"/>
    <cellStyle name="Normal 58 7 2 2" xfId="31617"/>
    <cellStyle name="Normal 58 7 2 3" xfId="49402"/>
    <cellStyle name="Normal 58 7 3" xfId="18182"/>
    <cellStyle name="Normal 58 7 3 2" xfId="37540"/>
    <cellStyle name="Normal 58 7 4" xfId="26357"/>
    <cellStyle name="Normal 58 7 5" xfId="44187"/>
    <cellStyle name="Normal 58 8" xfId="8779"/>
    <cellStyle name="Normal 58 8 2" xfId="28339"/>
    <cellStyle name="Normal 58 8 3" xfId="46156"/>
    <cellStyle name="Normal 58 9" xfId="12416"/>
    <cellStyle name="Normal 58 9 2" xfId="31973"/>
    <cellStyle name="Normal 58 9 3" xfId="49757"/>
    <cellStyle name="Normal 59" xfId="3288"/>
    <cellStyle name="Normal 59 10" xfId="12773"/>
    <cellStyle name="Normal 59 10 2" xfId="32329"/>
    <cellStyle name="Normal 59 10 3" xfId="50070"/>
    <cellStyle name="Normal 59 11" xfId="14882"/>
    <cellStyle name="Normal 59 11 2" xfId="34295"/>
    <cellStyle name="Normal 59 12" xfId="23112"/>
    <cellStyle name="Normal 59 13" xfId="40942"/>
    <cellStyle name="Normal 59 2" xfId="5386"/>
    <cellStyle name="Normal 59 2 2" xfId="5995"/>
    <cellStyle name="Normal 59 2 2 2" xfId="11356"/>
    <cellStyle name="Normal 59 2 2 2 2" xfId="30914"/>
    <cellStyle name="Normal 59 2 2 2 3" xfId="48700"/>
    <cellStyle name="Normal 59 2 2 3" xfId="17479"/>
    <cellStyle name="Normal 59 2 2 3 2" xfId="36838"/>
    <cellStyle name="Normal 59 2 2 4" xfId="25655"/>
    <cellStyle name="Normal 59 2 2 5" xfId="43485"/>
    <cellStyle name="Normal 59 2 3" xfId="10752"/>
    <cellStyle name="Normal 59 2 3 2" xfId="30310"/>
    <cellStyle name="Normal 59 2 3 3" xfId="48109"/>
    <cellStyle name="Normal 59 2 4" xfId="12575"/>
    <cellStyle name="Normal 59 2 4 2" xfId="32132"/>
    <cellStyle name="Normal 59 2 4 3" xfId="49916"/>
    <cellStyle name="Normal 59 2 5" xfId="12931"/>
    <cellStyle name="Normal 59 2 5 2" xfId="32487"/>
    <cellStyle name="Normal 59 2 5 3" xfId="50226"/>
    <cellStyle name="Normal 59 2 6" xfId="16875"/>
    <cellStyle name="Normal 59 2 6 2" xfId="36247"/>
    <cellStyle name="Normal 59 2 7" xfId="25064"/>
    <cellStyle name="Normal 59 2 8" xfId="42894"/>
    <cellStyle name="Normal 59 3" xfId="5159"/>
    <cellStyle name="Normal 59 3 2" xfId="5783"/>
    <cellStyle name="Normal 59 3 2 2" xfId="11144"/>
    <cellStyle name="Normal 59 3 2 2 2" xfId="30702"/>
    <cellStyle name="Normal 59 3 2 2 3" xfId="48488"/>
    <cellStyle name="Normal 59 3 2 3" xfId="17267"/>
    <cellStyle name="Normal 59 3 2 3 2" xfId="36626"/>
    <cellStyle name="Normal 59 3 2 4" xfId="25443"/>
    <cellStyle name="Normal 59 3 2 5" xfId="43273"/>
    <cellStyle name="Normal 59 3 3" xfId="10526"/>
    <cellStyle name="Normal 59 3 3 2" xfId="30084"/>
    <cellStyle name="Normal 59 3 3 3" xfId="47897"/>
    <cellStyle name="Normal 59 3 4" xfId="16649"/>
    <cellStyle name="Normal 59 3 4 2" xfId="36035"/>
    <cellStyle name="Normal 59 3 5" xfId="24852"/>
    <cellStyle name="Normal 59 3 6" xfId="42682"/>
    <cellStyle name="Normal 59 4" xfId="5594"/>
    <cellStyle name="Normal 59 4 2" xfId="10955"/>
    <cellStyle name="Normal 59 4 2 2" xfId="30513"/>
    <cellStyle name="Normal 59 4 2 3" xfId="48299"/>
    <cellStyle name="Normal 59 4 3" xfId="17078"/>
    <cellStyle name="Normal 59 4 3 2" xfId="36437"/>
    <cellStyle name="Normal 59 4 4" xfId="25254"/>
    <cellStyle name="Normal 59 4 5" xfId="43084"/>
    <cellStyle name="Normal 59 5" xfId="4953"/>
    <cellStyle name="Normal 59 5 2" xfId="10337"/>
    <cellStyle name="Normal 59 5 2 2" xfId="29895"/>
    <cellStyle name="Normal 59 5 2 3" xfId="47708"/>
    <cellStyle name="Normal 59 5 3" xfId="16459"/>
    <cellStyle name="Normal 59 5 3 2" xfId="35846"/>
    <cellStyle name="Normal 59 5 4" xfId="24663"/>
    <cellStyle name="Normal 59 5 5" xfId="42493"/>
    <cellStyle name="Normal 59 6" xfId="6295"/>
    <cellStyle name="Normal 59 6 2" xfId="11656"/>
    <cellStyle name="Normal 59 6 2 2" xfId="31214"/>
    <cellStyle name="Normal 59 6 2 3" xfId="48999"/>
    <cellStyle name="Normal 59 6 3" xfId="17779"/>
    <cellStyle name="Normal 59 6 3 2" xfId="37137"/>
    <cellStyle name="Normal 59 6 4" xfId="25954"/>
    <cellStyle name="Normal 59 6 5" xfId="43784"/>
    <cellStyle name="Normal 59 7" xfId="6699"/>
    <cellStyle name="Normal 59 7 2" xfId="12060"/>
    <cellStyle name="Normal 59 7 2 2" xfId="31618"/>
    <cellStyle name="Normal 59 7 2 3" xfId="49403"/>
    <cellStyle name="Normal 59 7 3" xfId="18183"/>
    <cellStyle name="Normal 59 7 3 2" xfId="37541"/>
    <cellStyle name="Normal 59 7 4" xfId="26358"/>
    <cellStyle name="Normal 59 7 5" xfId="44188"/>
    <cellStyle name="Normal 59 8" xfId="8780"/>
    <cellStyle name="Normal 59 8 2" xfId="28340"/>
    <cellStyle name="Normal 59 8 3" xfId="46157"/>
    <cellStyle name="Normal 59 9" xfId="12419"/>
    <cellStyle name="Normal 59 9 2" xfId="31976"/>
    <cellStyle name="Normal 59 9 3" xfId="49760"/>
    <cellStyle name="Normal 6" xfId="827"/>
    <cellStyle name="Normal 6 2" xfId="3514"/>
    <cellStyle name="Normal 60" xfId="2755"/>
    <cellStyle name="Normal 60 2" xfId="5402"/>
    <cellStyle name="Normal 60 2 2" xfId="6011"/>
    <cellStyle name="Normal 60 2 2 2" xfId="11372"/>
    <cellStyle name="Normal 60 2 2 2 2" xfId="30930"/>
    <cellStyle name="Normal 60 2 2 2 3" xfId="48716"/>
    <cellStyle name="Normal 60 2 2 3" xfId="17495"/>
    <cellStyle name="Normal 60 2 2 3 2" xfId="36854"/>
    <cellStyle name="Normal 60 2 2 4" xfId="25671"/>
    <cellStyle name="Normal 60 2 2 5" xfId="43501"/>
    <cellStyle name="Normal 60 2 3" xfId="10768"/>
    <cellStyle name="Normal 60 2 3 2" xfId="30326"/>
    <cellStyle name="Normal 60 2 3 3" xfId="48125"/>
    <cellStyle name="Normal 60 2 4" xfId="16891"/>
    <cellStyle name="Normal 60 2 4 2" xfId="36263"/>
    <cellStyle name="Normal 60 2 5" xfId="25080"/>
    <cellStyle name="Normal 60 2 6" xfId="42910"/>
    <cellStyle name="Normal 60 3" xfId="5175"/>
    <cellStyle name="Normal 60 3 2" xfId="5799"/>
    <cellStyle name="Normal 60 3 2 2" xfId="11160"/>
    <cellStyle name="Normal 60 3 2 2 2" xfId="30718"/>
    <cellStyle name="Normal 60 3 2 2 3" xfId="48504"/>
    <cellStyle name="Normal 60 3 2 3" xfId="17283"/>
    <cellStyle name="Normal 60 3 2 3 2" xfId="36642"/>
    <cellStyle name="Normal 60 3 2 4" xfId="25459"/>
    <cellStyle name="Normal 60 3 2 5" xfId="43289"/>
    <cellStyle name="Normal 60 3 3" xfId="10542"/>
    <cellStyle name="Normal 60 3 3 2" xfId="30100"/>
    <cellStyle name="Normal 60 3 3 3" xfId="47913"/>
    <cellStyle name="Normal 60 3 4" xfId="16665"/>
    <cellStyle name="Normal 60 3 4 2" xfId="36051"/>
    <cellStyle name="Normal 60 3 5" xfId="24868"/>
    <cellStyle name="Normal 60 3 6" xfId="42698"/>
    <cellStyle name="Normal 60 4" xfId="5613"/>
    <cellStyle name="Normal 60 4 2" xfId="10974"/>
    <cellStyle name="Normal 60 4 2 2" xfId="30532"/>
    <cellStyle name="Normal 60 4 2 3" xfId="48318"/>
    <cellStyle name="Normal 60 4 3" xfId="17097"/>
    <cellStyle name="Normal 60 4 3 2" xfId="36456"/>
    <cellStyle name="Normal 60 4 4" xfId="25273"/>
    <cellStyle name="Normal 60 4 5" xfId="43103"/>
    <cellStyle name="Normal 60 5" xfId="4974"/>
    <cellStyle name="Normal 60 5 2" xfId="10356"/>
    <cellStyle name="Normal 60 5 2 2" xfId="29914"/>
    <cellStyle name="Normal 60 5 2 3" xfId="47727"/>
    <cellStyle name="Normal 60 5 3" xfId="16478"/>
    <cellStyle name="Normal 60 5 3 2" xfId="35865"/>
    <cellStyle name="Normal 60 5 4" xfId="24682"/>
    <cellStyle name="Normal 60 5 5" xfId="42512"/>
    <cellStyle name="Normal 61" xfId="3490"/>
    <cellStyle name="Normal 61 2" xfId="5387"/>
    <cellStyle name="Normal 61 2 2" xfId="5996"/>
    <cellStyle name="Normal 61 2 2 2" xfId="11357"/>
    <cellStyle name="Normal 61 2 2 2 2" xfId="30915"/>
    <cellStyle name="Normal 61 2 2 2 3" xfId="48701"/>
    <cellStyle name="Normal 61 2 2 3" xfId="17480"/>
    <cellStyle name="Normal 61 2 2 3 2" xfId="36839"/>
    <cellStyle name="Normal 61 2 2 4" xfId="25656"/>
    <cellStyle name="Normal 61 2 2 5" xfId="43486"/>
    <cellStyle name="Normal 61 2 3" xfId="10753"/>
    <cellStyle name="Normal 61 2 3 2" xfId="30311"/>
    <cellStyle name="Normal 61 2 3 3" xfId="48110"/>
    <cellStyle name="Normal 61 2 4" xfId="16876"/>
    <cellStyle name="Normal 61 2 4 2" xfId="36248"/>
    <cellStyle name="Normal 61 2 5" xfId="25065"/>
    <cellStyle name="Normal 61 2 6" xfId="42895"/>
    <cellStyle name="Normal 61 3" xfId="5160"/>
    <cellStyle name="Normal 61 3 2" xfId="5784"/>
    <cellStyle name="Normal 61 3 2 2" xfId="11145"/>
    <cellStyle name="Normal 61 3 2 2 2" xfId="30703"/>
    <cellStyle name="Normal 61 3 2 2 3" xfId="48489"/>
    <cellStyle name="Normal 61 3 2 3" xfId="17268"/>
    <cellStyle name="Normal 61 3 2 3 2" xfId="36627"/>
    <cellStyle name="Normal 61 3 2 4" xfId="25444"/>
    <cellStyle name="Normal 61 3 2 5" xfId="43274"/>
    <cellStyle name="Normal 61 3 3" xfId="10527"/>
    <cellStyle name="Normal 61 3 3 2" xfId="30085"/>
    <cellStyle name="Normal 61 3 3 3" xfId="47898"/>
    <cellStyle name="Normal 61 3 4" xfId="16650"/>
    <cellStyle name="Normal 61 3 4 2" xfId="36036"/>
    <cellStyle name="Normal 61 3 5" xfId="24853"/>
    <cellStyle name="Normal 61 3 6" xfId="42683"/>
    <cellStyle name="Normal 61 4" xfId="5595"/>
    <cellStyle name="Normal 61 4 2" xfId="10956"/>
    <cellStyle name="Normal 61 4 2 2" xfId="30514"/>
    <cellStyle name="Normal 61 4 2 3" xfId="48300"/>
    <cellStyle name="Normal 61 4 3" xfId="17079"/>
    <cellStyle name="Normal 61 4 3 2" xfId="36438"/>
    <cellStyle name="Normal 61 4 4" xfId="25255"/>
    <cellStyle name="Normal 61 4 5" xfId="43085"/>
    <cellStyle name="Normal 61 5" xfId="4954"/>
    <cellStyle name="Normal 61 5 2" xfId="10338"/>
    <cellStyle name="Normal 61 5 2 2" xfId="29896"/>
    <cellStyle name="Normal 61 5 2 3" xfId="47709"/>
    <cellStyle name="Normal 61 5 3" xfId="16460"/>
    <cellStyle name="Normal 61 5 3 2" xfId="35847"/>
    <cellStyle name="Normal 61 5 4" xfId="24664"/>
    <cellStyle name="Normal 61 5 5" xfId="42494"/>
    <cellStyle name="Normal 61 6" xfId="12420"/>
    <cellStyle name="Normal 61 6 2" xfId="31977"/>
    <cellStyle name="Normal 61 6 3" xfId="49761"/>
    <cellStyle name="Normal 61 7" xfId="12774"/>
    <cellStyle name="Normal 61 7 2" xfId="32330"/>
    <cellStyle name="Normal 61 7 3" xfId="50071"/>
    <cellStyle name="Normal 62" xfId="2754"/>
    <cellStyle name="Normal 62 2" xfId="5400"/>
    <cellStyle name="Normal 62 2 2" xfId="6009"/>
    <cellStyle name="Normal 62 2 2 2" xfId="11370"/>
    <cellStyle name="Normal 62 2 2 2 2" xfId="30928"/>
    <cellStyle name="Normal 62 2 2 2 3" xfId="48714"/>
    <cellStyle name="Normal 62 2 2 3" xfId="17493"/>
    <cellStyle name="Normal 62 2 2 3 2" xfId="36852"/>
    <cellStyle name="Normal 62 2 2 4" xfId="25669"/>
    <cellStyle name="Normal 62 2 2 5" xfId="43499"/>
    <cellStyle name="Normal 62 2 3" xfId="10766"/>
    <cellStyle name="Normal 62 2 3 2" xfId="30324"/>
    <cellStyle name="Normal 62 2 3 3" xfId="48123"/>
    <cellStyle name="Normal 62 2 4" xfId="16889"/>
    <cellStyle name="Normal 62 2 4 2" xfId="36261"/>
    <cellStyle name="Normal 62 2 5" xfId="25078"/>
    <cellStyle name="Normal 62 2 6" xfId="42908"/>
    <cellStyle name="Normal 62 3" xfId="5173"/>
    <cellStyle name="Normal 62 3 2" xfId="5797"/>
    <cellStyle name="Normal 62 3 2 2" xfId="11158"/>
    <cellStyle name="Normal 62 3 2 2 2" xfId="30716"/>
    <cellStyle name="Normal 62 3 2 2 3" xfId="48502"/>
    <cellStyle name="Normal 62 3 2 3" xfId="17281"/>
    <cellStyle name="Normal 62 3 2 3 2" xfId="36640"/>
    <cellStyle name="Normal 62 3 2 4" xfId="25457"/>
    <cellStyle name="Normal 62 3 2 5" xfId="43287"/>
    <cellStyle name="Normal 62 3 3" xfId="10540"/>
    <cellStyle name="Normal 62 3 3 2" xfId="30098"/>
    <cellStyle name="Normal 62 3 3 3" xfId="47911"/>
    <cellStyle name="Normal 62 3 4" xfId="16663"/>
    <cellStyle name="Normal 62 3 4 2" xfId="36049"/>
    <cellStyle name="Normal 62 3 5" xfId="24866"/>
    <cellStyle name="Normal 62 3 6" xfId="42696"/>
    <cellStyle name="Normal 62 4" xfId="5611"/>
    <cellStyle name="Normal 62 4 2" xfId="10972"/>
    <cellStyle name="Normal 62 4 2 2" xfId="30530"/>
    <cellStyle name="Normal 62 4 2 3" xfId="48316"/>
    <cellStyle name="Normal 62 4 3" xfId="17095"/>
    <cellStyle name="Normal 62 4 3 2" xfId="36454"/>
    <cellStyle name="Normal 62 4 4" xfId="25271"/>
    <cellStyle name="Normal 62 4 5" xfId="43101"/>
    <cellStyle name="Normal 62 5" xfId="4972"/>
    <cellStyle name="Normal 62 5 2" xfId="10354"/>
    <cellStyle name="Normal 62 5 2 2" xfId="29912"/>
    <cellStyle name="Normal 62 5 2 3" xfId="47725"/>
    <cellStyle name="Normal 62 5 3" xfId="16476"/>
    <cellStyle name="Normal 62 5 3 2" xfId="35863"/>
    <cellStyle name="Normal 62 5 4" xfId="24680"/>
    <cellStyle name="Normal 62 5 5" xfId="42510"/>
    <cellStyle name="Normal 62 6" xfId="8549"/>
    <cellStyle name="Normal 62 6 2" xfId="28109"/>
    <cellStyle name="Normal 62 6 3" xfId="45926"/>
    <cellStyle name="Normal 62 7" xfId="14630"/>
    <cellStyle name="Normal 62 7 2" xfId="34056"/>
    <cellStyle name="Normal 62 8" xfId="22873"/>
    <cellStyle name="Normal 62 9" xfId="40711"/>
    <cellStyle name="Normal 63" xfId="2839"/>
    <cellStyle name="Normal 63 2" xfId="5388"/>
    <cellStyle name="Normal 63 2 2" xfId="5997"/>
    <cellStyle name="Normal 63 2 2 2" xfId="11358"/>
    <cellStyle name="Normal 63 2 2 2 2" xfId="30916"/>
    <cellStyle name="Normal 63 2 2 2 3" xfId="48702"/>
    <cellStyle name="Normal 63 2 2 3" xfId="17481"/>
    <cellStyle name="Normal 63 2 2 3 2" xfId="36840"/>
    <cellStyle name="Normal 63 2 2 4" xfId="25657"/>
    <cellStyle name="Normal 63 2 2 5" xfId="43487"/>
    <cellStyle name="Normal 63 2 3" xfId="10754"/>
    <cellStyle name="Normal 63 2 3 2" xfId="30312"/>
    <cellStyle name="Normal 63 2 3 3" xfId="48111"/>
    <cellStyle name="Normal 63 2 4" xfId="16877"/>
    <cellStyle name="Normal 63 2 4 2" xfId="36249"/>
    <cellStyle name="Normal 63 2 5" xfId="25066"/>
    <cellStyle name="Normal 63 2 6" xfId="42896"/>
    <cellStyle name="Normal 63 3" xfId="5161"/>
    <cellStyle name="Normal 63 3 2" xfId="5785"/>
    <cellStyle name="Normal 63 3 2 2" xfId="11146"/>
    <cellStyle name="Normal 63 3 2 2 2" xfId="30704"/>
    <cellStyle name="Normal 63 3 2 2 3" xfId="48490"/>
    <cellStyle name="Normal 63 3 2 3" xfId="17269"/>
    <cellStyle name="Normal 63 3 2 3 2" xfId="36628"/>
    <cellStyle name="Normal 63 3 2 4" xfId="25445"/>
    <cellStyle name="Normal 63 3 2 5" xfId="43275"/>
    <cellStyle name="Normal 63 3 3" xfId="10528"/>
    <cellStyle name="Normal 63 3 3 2" xfId="30086"/>
    <cellStyle name="Normal 63 3 3 3" xfId="47899"/>
    <cellStyle name="Normal 63 3 4" xfId="16651"/>
    <cellStyle name="Normal 63 3 4 2" xfId="36037"/>
    <cellStyle name="Normal 63 3 5" xfId="24854"/>
    <cellStyle name="Normal 63 3 6" xfId="42684"/>
    <cellStyle name="Normal 63 4" xfId="5596"/>
    <cellStyle name="Normal 63 4 2" xfId="10957"/>
    <cellStyle name="Normal 63 4 2 2" xfId="30515"/>
    <cellStyle name="Normal 63 4 2 3" xfId="48301"/>
    <cellStyle name="Normal 63 4 3" xfId="17080"/>
    <cellStyle name="Normal 63 4 3 2" xfId="36439"/>
    <cellStyle name="Normal 63 4 4" xfId="25256"/>
    <cellStyle name="Normal 63 4 5" xfId="43086"/>
    <cellStyle name="Normal 63 5" xfId="4955"/>
    <cellStyle name="Normal 63 5 2" xfId="10339"/>
    <cellStyle name="Normal 63 5 2 2" xfId="29897"/>
    <cellStyle name="Normal 63 5 2 3" xfId="47710"/>
    <cellStyle name="Normal 63 5 3" xfId="16461"/>
    <cellStyle name="Normal 63 5 3 2" xfId="35848"/>
    <cellStyle name="Normal 63 5 4" xfId="24665"/>
    <cellStyle name="Normal 63 5 5" xfId="42495"/>
    <cellStyle name="Normal 63 6" xfId="8577"/>
    <cellStyle name="Normal 63 6 2" xfId="28137"/>
    <cellStyle name="Normal 63 6 3" xfId="45954"/>
    <cellStyle name="Normal 63 7" xfId="14663"/>
    <cellStyle name="Normal 63 7 2" xfId="34086"/>
    <cellStyle name="Normal 63 8" xfId="22903"/>
    <cellStyle name="Normal 63 9" xfId="40739"/>
    <cellStyle name="Normal 64" xfId="4774"/>
    <cellStyle name="Normal 64 2" xfId="5399"/>
    <cellStyle name="Normal 64 2 2" xfId="6008"/>
    <cellStyle name="Normal 64 2 2 2" xfId="11369"/>
    <cellStyle name="Normal 64 2 2 2 2" xfId="30927"/>
    <cellStyle name="Normal 64 2 2 2 3" xfId="48713"/>
    <cellStyle name="Normal 64 2 2 3" xfId="17492"/>
    <cellStyle name="Normal 64 2 2 3 2" xfId="36851"/>
    <cellStyle name="Normal 64 2 2 4" xfId="25668"/>
    <cellStyle name="Normal 64 2 2 5" xfId="43498"/>
    <cellStyle name="Normal 64 2 3" xfId="10765"/>
    <cellStyle name="Normal 64 2 3 2" xfId="30323"/>
    <cellStyle name="Normal 64 2 3 3" xfId="48122"/>
    <cellStyle name="Normal 64 2 4" xfId="16888"/>
    <cellStyle name="Normal 64 2 4 2" xfId="36260"/>
    <cellStyle name="Normal 64 2 5" xfId="25077"/>
    <cellStyle name="Normal 64 2 6" xfId="42907"/>
    <cellStyle name="Normal 64 3" xfId="5172"/>
    <cellStyle name="Normal 64 3 2" xfId="5796"/>
    <cellStyle name="Normal 64 3 2 2" xfId="11157"/>
    <cellStyle name="Normal 64 3 2 2 2" xfId="30715"/>
    <cellStyle name="Normal 64 3 2 2 3" xfId="48501"/>
    <cellStyle name="Normal 64 3 2 3" xfId="17280"/>
    <cellStyle name="Normal 64 3 2 3 2" xfId="36639"/>
    <cellStyle name="Normal 64 3 2 4" xfId="25456"/>
    <cellStyle name="Normal 64 3 2 5" xfId="43286"/>
    <cellStyle name="Normal 64 3 3" xfId="10539"/>
    <cellStyle name="Normal 64 3 3 2" xfId="30097"/>
    <cellStyle name="Normal 64 3 3 3" xfId="47910"/>
    <cellStyle name="Normal 64 3 4" xfId="16662"/>
    <cellStyle name="Normal 64 3 4 2" xfId="36048"/>
    <cellStyle name="Normal 64 3 5" xfId="24865"/>
    <cellStyle name="Normal 64 3 6" xfId="42695"/>
    <cellStyle name="Normal 64 4" xfId="5609"/>
    <cellStyle name="Normal 64 4 2" xfId="10970"/>
    <cellStyle name="Normal 64 4 2 2" xfId="30528"/>
    <cellStyle name="Normal 64 4 2 3" xfId="48314"/>
    <cellStyle name="Normal 64 4 3" xfId="17093"/>
    <cellStyle name="Normal 64 4 3 2" xfId="36452"/>
    <cellStyle name="Normal 64 4 4" xfId="25269"/>
    <cellStyle name="Normal 64 4 5" xfId="43099"/>
    <cellStyle name="Normal 64 5" xfId="4970"/>
    <cellStyle name="Normal 64 5 2" xfId="10352"/>
    <cellStyle name="Normal 64 5 2 2" xfId="29910"/>
    <cellStyle name="Normal 64 5 2 3" xfId="47723"/>
    <cellStyle name="Normal 64 5 3" xfId="16474"/>
    <cellStyle name="Normal 64 5 3 2" xfId="35861"/>
    <cellStyle name="Normal 64 5 4" xfId="24678"/>
    <cellStyle name="Normal 64 5 5" xfId="42508"/>
    <cellStyle name="Normal 64 6" xfId="10161"/>
    <cellStyle name="Normal 64 6 2" xfId="29719"/>
    <cellStyle name="Normal 64 6 3" xfId="47533"/>
    <cellStyle name="Normal 64 7" xfId="16280"/>
    <cellStyle name="Normal 64 7 2" xfId="35671"/>
    <cellStyle name="Normal 64 8" xfId="24488"/>
    <cellStyle name="Normal 64 9" xfId="42318"/>
    <cellStyle name="Normal 65" xfId="2829"/>
    <cellStyle name="Normal 65 2" xfId="5389"/>
    <cellStyle name="Normal 65 2 2" xfId="5998"/>
    <cellStyle name="Normal 65 2 2 2" xfId="11359"/>
    <cellStyle name="Normal 65 2 2 2 2" xfId="30917"/>
    <cellStyle name="Normal 65 2 2 2 3" xfId="48703"/>
    <cellStyle name="Normal 65 2 2 3" xfId="17482"/>
    <cellStyle name="Normal 65 2 2 3 2" xfId="36841"/>
    <cellStyle name="Normal 65 2 2 4" xfId="25658"/>
    <cellStyle name="Normal 65 2 2 5" xfId="43488"/>
    <cellStyle name="Normal 65 2 3" xfId="10755"/>
    <cellStyle name="Normal 65 2 3 2" xfId="30313"/>
    <cellStyle name="Normal 65 2 3 3" xfId="48112"/>
    <cellStyle name="Normal 65 2 4" xfId="16878"/>
    <cellStyle name="Normal 65 2 4 2" xfId="36250"/>
    <cellStyle name="Normal 65 2 5" xfId="25067"/>
    <cellStyle name="Normal 65 2 6" xfId="42897"/>
    <cellStyle name="Normal 65 3" xfId="5162"/>
    <cellStyle name="Normal 65 3 2" xfId="5786"/>
    <cellStyle name="Normal 65 3 2 2" xfId="11147"/>
    <cellStyle name="Normal 65 3 2 2 2" xfId="30705"/>
    <cellStyle name="Normal 65 3 2 2 3" xfId="48491"/>
    <cellStyle name="Normal 65 3 2 3" xfId="17270"/>
    <cellStyle name="Normal 65 3 2 3 2" xfId="36629"/>
    <cellStyle name="Normal 65 3 2 4" xfId="25446"/>
    <cellStyle name="Normal 65 3 2 5" xfId="43276"/>
    <cellStyle name="Normal 65 3 3" xfId="10529"/>
    <cellStyle name="Normal 65 3 3 2" xfId="30087"/>
    <cellStyle name="Normal 65 3 3 3" xfId="47900"/>
    <cellStyle name="Normal 65 3 4" xfId="16652"/>
    <cellStyle name="Normal 65 3 4 2" xfId="36038"/>
    <cellStyle name="Normal 65 3 5" xfId="24855"/>
    <cellStyle name="Normal 65 3 6" xfId="42685"/>
    <cellStyle name="Normal 65 4" xfId="5597"/>
    <cellStyle name="Normal 65 4 2" xfId="10958"/>
    <cellStyle name="Normal 65 4 2 2" xfId="30516"/>
    <cellStyle name="Normal 65 4 2 3" xfId="48302"/>
    <cellStyle name="Normal 65 4 3" xfId="17081"/>
    <cellStyle name="Normal 65 4 3 2" xfId="36440"/>
    <cellStyle name="Normal 65 4 4" xfId="25257"/>
    <cellStyle name="Normal 65 4 5" xfId="43087"/>
    <cellStyle name="Normal 65 5" xfId="4956"/>
    <cellStyle name="Normal 65 5 2" xfId="10340"/>
    <cellStyle name="Normal 65 5 2 2" xfId="29898"/>
    <cellStyle name="Normal 65 5 2 3" xfId="47711"/>
    <cellStyle name="Normal 65 5 3" xfId="16462"/>
    <cellStyle name="Normal 65 5 3 2" xfId="35849"/>
    <cellStyle name="Normal 65 5 4" xfId="24666"/>
    <cellStyle name="Normal 65 5 5" xfId="42496"/>
    <cellStyle name="Normal 65 6" xfId="8576"/>
    <cellStyle name="Normal 65 6 2" xfId="28136"/>
    <cellStyle name="Normal 65 6 3" xfId="45953"/>
    <cellStyle name="Normal 65 7" xfId="14659"/>
    <cellStyle name="Normal 65 7 2" xfId="34085"/>
    <cellStyle name="Normal 65 8" xfId="22902"/>
    <cellStyle name="Normal 65 9" xfId="40738"/>
    <cellStyle name="Normal 66" xfId="4776"/>
    <cellStyle name="Normal 66 2" xfId="5397"/>
    <cellStyle name="Normal 66 2 2" xfId="6006"/>
    <cellStyle name="Normal 66 2 2 2" xfId="11367"/>
    <cellStyle name="Normal 66 2 2 2 2" xfId="30925"/>
    <cellStyle name="Normal 66 2 2 2 3" xfId="48711"/>
    <cellStyle name="Normal 66 2 2 3" xfId="17490"/>
    <cellStyle name="Normal 66 2 2 3 2" xfId="36849"/>
    <cellStyle name="Normal 66 2 2 4" xfId="25666"/>
    <cellStyle name="Normal 66 2 2 5" xfId="43496"/>
    <cellStyle name="Normal 66 2 3" xfId="10763"/>
    <cellStyle name="Normal 66 2 3 2" xfId="30321"/>
    <cellStyle name="Normal 66 2 3 3" xfId="48120"/>
    <cellStyle name="Normal 66 2 4" xfId="16886"/>
    <cellStyle name="Normal 66 2 4 2" xfId="36258"/>
    <cellStyle name="Normal 66 2 5" xfId="25075"/>
    <cellStyle name="Normal 66 2 6" xfId="42905"/>
    <cellStyle name="Normal 66 3" xfId="5170"/>
    <cellStyle name="Normal 66 3 2" xfId="5794"/>
    <cellStyle name="Normal 66 3 2 2" xfId="11155"/>
    <cellStyle name="Normal 66 3 2 2 2" xfId="30713"/>
    <cellStyle name="Normal 66 3 2 2 3" xfId="48499"/>
    <cellStyle name="Normal 66 3 2 3" xfId="17278"/>
    <cellStyle name="Normal 66 3 2 3 2" xfId="36637"/>
    <cellStyle name="Normal 66 3 2 4" xfId="25454"/>
    <cellStyle name="Normal 66 3 2 5" xfId="43284"/>
    <cellStyle name="Normal 66 3 3" xfId="10537"/>
    <cellStyle name="Normal 66 3 3 2" xfId="30095"/>
    <cellStyle name="Normal 66 3 3 3" xfId="47908"/>
    <cellStyle name="Normal 66 3 4" xfId="16660"/>
    <cellStyle name="Normal 66 3 4 2" xfId="36046"/>
    <cellStyle name="Normal 66 3 5" xfId="24863"/>
    <cellStyle name="Normal 66 3 6" xfId="42693"/>
    <cellStyle name="Normal 66 4" xfId="5607"/>
    <cellStyle name="Normal 66 4 2" xfId="10968"/>
    <cellStyle name="Normal 66 4 2 2" xfId="30526"/>
    <cellStyle name="Normal 66 4 2 3" xfId="48312"/>
    <cellStyle name="Normal 66 4 3" xfId="17091"/>
    <cellStyle name="Normal 66 4 3 2" xfId="36450"/>
    <cellStyle name="Normal 66 4 4" xfId="25267"/>
    <cellStyle name="Normal 66 4 5" xfId="43097"/>
    <cellStyle name="Normal 66 5" xfId="4968"/>
    <cellStyle name="Normal 66 5 2" xfId="10350"/>
    <cellStyle name="Normal 66 5 2 2" xfId="29908"/>
    <cellStyle name="Normal 66 5 2 3" xfId="47721"/>
    <cellStyle name="Normal 66 5 3" xfId="16472"/>
    <cellStyle name="Normal 66 5 3 2" xfId="35859"/>
    <cellStyle name="Normal 66 5 4" xfId="24676"/>
    <cellStyle name="Normal 66 5 5" xfId="42506"/>
    <cellStyle name="Normal 66 6" xfId="10163"/>
    <cellStyle name="Normal 66 6 2" xfId="29721"/>
    <cellStyle name="Normal 66 6 3" xfId="47535"/>
    <cellStyle name="Normal 66 7" xfId="16282"/>
    <cellStyle name="Normal 66 7 2" xfId="35673"/>
    <cellStyle name="Normal 66 8" xfId="24490"/>
    <cellStyle name="Normal 66 9" xfId="42320"/>
    <cellStyle name="Normal 67" xfId="4777"/>
    <cellStyle name="Normal 67 2" xfId="5390"/>
    <cellStyle name="Normal 67 2 2" xfId="5999"/>
    <cellStyle name="Normal 67 2 2 2" xfId="11360"/>
    <cellStyle name="Normal 67 2 2 2 2" xfId="30918"/>
    <cellStyle name="Normal 67 2 2 2 3" xfId="48704"/>
    <cellStyle name="Normal 67 2 2 3" xfId="17483"/>
    <cellStyle name="Normal 67 2 2 3 2" xfId="36842"/>
    <cellStyle name="Normal 67 2 2 4" xfId="25659"/>
    <cellStyle name="Normal 67 2 2 5" xfId="43489"/>
    <cellStyle name="Normal 67 2 3" xfId="10756"/>
    <cellStyle name="Normal 67 2 3 2" xfId="30314"/>
    <cellStyle name="Normal 67 2 3 3" xfId="48113"/>
    <cellStyle name="Normal 67 2 4" xfId="16879"/>
    <cellStyle name="Normal 67 2 4 2" xfId="36251"/>
    <cellStyle name="Normal 67 2 5" xfId="25068"/>
    <cellStyle name="Normal 67 2 6" xfId="42898"/>
    <cellStyle name="Normal 67 3" xfId="5163"/>
    <cellStyle name="Normal 67 3 2" xfId="5787"/>
    <cellStyle name="Normal 67 3 2 2" xfId="11148"/>
    <cellStyle name="Normal 67 3 2 2 2" xfId="30706"/>
    <cellStyle name="Normal 67 3 2 2 3" xfId="48492"/>
    <cellStyle name="Normal 67 3 2 3" xfId="17271"/>
    <cellStyle name="Normal 67 3 2 3 2" xfId="36630"/>
    <cellStyle name="Normal 67 3 2 4" xfId="25447"/>
    <cellStyle name="Normal 67 3 2 5" xfId="43277"/>
    <cellStyle name="Normal 67 3 3" xfId="10530"/>
    <cellStyle name="Normal 67 3 3 2" xfId="30088"/>
    <cellStyle name="Normal 67 3 3 3" xfId="47901"/>
    <cellStyle name="Normal 67 3 4" xfId="16653"/>
    <cellStyle name="Normal 67 3 4 2" xfId="36039"/>
    <cellStyle name="Normal 67 3 5" xfId="24856"/>
    <cellStyle name="Normal 67 3 6" xfId="42686"/>
    <cellStyle name="Normal 67 4" xfId="5598"/>
    <cellStyle name="Normal 67 4 2" xfId="10959"/>
    <cellStyle name="Normal 67 4 2 2" xfId="30517"/>
    <cellStyle name="Normal 67 4 2 3" xfId="48303"/>
    <cellStyle name="Normal 67 4 3" xfId="17082"/>
    <cellStyle name="Normal 67 4 3 2" xfId="36441"/>
    <cellStyle name="Normal 67 4 4" xfId="25258"/>
    <cellStyle name="Normal 67 4 5" xfId="43088"/>
    <cellStyle name="Normal 67 5" xfId="4957"/>
    <cellStyle name="Normal 67 5 2" xfId="10341"/>
    <cellStyle name="Normal 67 5 2 2" xfId="29899"/>
    <cellStyle name="Normal 67 5 2 3" xfId="47712"/>
    <cellStyle name="Normal 67 5 3" xfId="16463"/>
    <cellStyle name="Normal 67 5 3 2" xfId="35850"/>
    <cellStyle name="Normal 67 5 4" xfId="24667"/>
    <cellStyle name="Normal 67 5 5" xfId="42497"/>
    <cellStyle name="Normal 67 6" xfId="10164"/>
    <cellStyle name="Normal 67 6 2" xfId="29722"/>
    <cellStyle name="Normal 67 6 3" xfId="47536"/>
    <cellStyle name="Normal 67 7" xfId="16283"/>
    <cellStyle name="Normal 67 7 2" xfId="35674"/>
    <cellStyle name="Normal 67 8" xfId="24491"/>
    <cellStyle name="Normal 67 9" xfId="42321"/>
    <cellStyle name="Normal 68" xfId="4775"/>
    <cellStyle name="Normal 68 2" xfId="5396"/>
    <cellStyle name="Normal 68 2 2" xfId="6005"/>
    <cellStyle name="Normal 68 2 2 2" xfId="11366"/>
    <cellStyle name="Normal 68 2 2 2 2" xfId="30924"/>
    <cellStyle name="Normal 68 2 2 2 3" xfId="48710"/>
    <cellStyle name="Normal 68 2 2 3" xfId="17489"/>
    <cellStyle name="Normal 68 2 2 3 2" xfId="36848"/>
    <cellStyle name="Normal 68 2 2 4" xfId="25665"/>
    <cellStyle name="Normal 68 2 2 5" xfId="43495"/>
    <cellStyle name="Normal 68 2 3" xfId="10762"/>
    <cellStyle name="Normal 68 2 3 2" xfId="30320"/>
    <cellStyle name="Normal 68 2 3 3" xfId="48119"/>
    <cellStyle name="Normal 68 2 4" xfId="16885"/>
    <cellStyle name="Normal 68 2 4 2" xfId="36257"/>
    <cellStyle name="Normal 68 2 5" xfId="25074"/>
    <cellStyle name="Normal 68 2 6" xfId="42904"/>
    <cellStyle name="Normal 68 3" xfId="5169"/>
    <cellStyle name="Normal 68 3 2" xfId="5793"/>
    <cellStyle name="Normal 68 3 2 2" xfId="11154"/>
    <cellStyle name="Normal 68 3 2 2 2" xfId="30712"/>
    <cellStyle name="Normal 68 3 2 2 3" xfId="48498"/>
    <cellStyle name="Normal 68 3 2 3" xfId="17277"/>
    <cellStyle name="Normal 68 3 2 3 2" xfId="36636"/>
    <cellStyle name="Normal 68 3 2 4" xfId="25453"/>
    <cellStyle name="Normal 68 3 2 5" xfId="43283"/>
    <cellStyle name="Normal 68 3 3" xfId="10536"/>
    <cellStyle name="Normal 68 3 3 2" xfId="30094"/>
    <cellStyle name="Normal 68 3 3 3" xfId="47907"/>
    <cellStyle name="Normal 68 3 4" xfId="16659"/>
    <cellStyle name="Normal 68 3 4 2" xfId="36045"/>
    <cellStyle name="Normal 68 3 5" xfId="24862"/>
    <cellStyle name="Normal 68 3 6" xfId="42692"/>
    <cellStyle name="Normal 68 4" xfId="5606"/>
    <cellStyle name="Normal 68 4 2" xfId="10967"/>
    <cellStyle name="Normal 68 4 2 2" xfId="30525"/>
    <cellStyle name="Normal 68 4 2 3" xfId="48311"/>
    <cellStyle name="Normal 68 4 3" xfId="17090"/>
    <cellStyle name="Normal 68 4 3 2" xfId="36449"/>
    <cellStyle name="Normal 68 4 4" xfId="25266"/>
    <cellStyle name="Normal 68 4 5" xfId="43096"/>
    <cellStyle name="Normal 68 5" xfId="4967"/>
    <cellStyle name="Normal 68 5 2" xfId="10349"/>
    <cellStyle name="Normal 68 5 2 2" xfId="29907"/>
    <cellStyle name="Normal 68 5 2 3" xfId="47720"/>
    <cellStyle name="Normal 68 5 3" xfId="16471"/>
    <cellStyle name="Normal 68 5 3 2" xfId="35858"/>
    <cellStyle name="Normal 68 5 4" xfId="24675"/>
    <cellStyle name="Normal 68 5 5" xfId="42505"/>
    <cellStyle name="Normal 68 6" xfId="10162"/>
    <cellStyle name="Normal 68 6 2" xfId="29720"/>
    <cellStyle name="Normal 68 6 3" xfId="47534"/>
    <cellStyle name="Normal 68 7" xfId="16281"/>
    <cellStyle name="Normal 68 7 2" xfId="35672"/>
    <cellStyle name="Normal 68 8" xfId="24489"/>
    <cellStyle name="Normal 68 9" xfId="42319"/>
    <cellStyle name="Normal 69" xfId="4958"/>
    <cellStyle name="Normal 69 2" xfId="5391"/>
    <cellStyle name="Normal 69 2 2" xfId="6000"/>
    <cellStyle name="Normal 69 2 2 2" xfId="11361"/>
    <cellStyle name="Normal 69 2 2 2 2" xfId="30919"/>
    <cellStyle name="Normal 69 2 2 2 3" xfId="48705"/>
    <cellStyle name="Normal 69 2 2 3" xfId="17484"/>
    <cellStyle name="Normal 69 2 2 3 2" xfId="36843"/>
    <cellStyle name="Normal 69 2 2 4" xfId="25660"/>
    <cellStyle name="Normal 69 2 2 5" xfId="43490"/>
    <cellStyle name="Normal 69 2 3" xfId="10757"/>
    <cellStyle name="Normal 69 2 3 2" xfId="30315"/>
    <cellStyle name="Normal 69 2 3 3" xfId="48114"/>
    <cellStyle name="Normal 69 2 4" xfId="16880"/>
    <cellStyle name="Normal 69 2 4 2" xfId="36252"/>
    <cellStyle name="Normal 69 2 5" xfId="25069"/>
    <cellStyle name="Normal 69 2 6" xfId="42899"/>
    <cellStyle name="Normal 69 3" xfId="5164"/>
    <cellStyle name="Normal 69 3 2" xfId="5788"/>
    <cellStyle name="Normal 69 3 2 2" xfId="11149"/>
    <cellStyle name="Normal 69 3 2 2 2" xfId="30707"/>
    <cellStyle name="Normal 69 3 2 2 3" xfId="48493"/>
    <cellStyle name="Normal 69 3 2 3" xfId="17272"/>
    <cellStyle name="Normal 69 3 2 3 2" xfId="36631"/>
    <cellStyle name="Normal 69 3 2 4" xfId="25448"/>
    <cellStyle name="Normal 69 3 2 5" xfId="43278"/>
    <cellStyle name="Normal 69 3 3" xfId="10531"/>
    <cellStyle name="Normal 69 3 3 2" xfId="30089"/>
    <cellStyle name="Normal 69 3 3 3" xfId="47902"/>
    <cellStyle name="Normal 69 3 4" xfId="16654"/>
    <cellStyle name="Normal 69 3 4 2" xfId="36040"/>
    <cellStyle name="Normal 69 3 5" xfId="24857"/>
    <cellStyle name="Normal 69 3 6" xfId="42687"/>
    <cellStyle name="Normal 69 4" xfId="5599"/>
    <cellStyle name="Normal 69 4 2" xfId="10960"/>
    <cellStyle name="Normal 69 4 2 2" xfId="30518"/>
    <cellStyle name="Normal 69 4 2 3" xfId="48304"/>
    <cellStyle name="Normal 69 4 3" xfId="17083"/>
    <cellStyle name="Normal 69 4 3 2" xfId="36442"/>
    <cellStyle name="Normal 69 4 4" xfId="25259"/>
    <cellStyle name="Normal 69 4 5" xfId="43089"/>
    <cellStyle name="Normal 69 5" xfId="10342"/>
    <cellStyle name="Normal 69 5 2" xfId="29900"/>
    <cellStyle name="Normal 69 5 3" xfId="47713"/>
    <cellStyle name="Normal 69 6" xfId="16464"/>
    <cellStyle name="Normal 69 6 2" xfId="35851"/>
    <cellStyle name="Normal 69 7" xfId="24668"/>
    <cellStyle name="Normal 69 8" xfId="42498"/>
    <cellStyle name="Normal 7" xfId="828"/>
    <cellStyle name="Normal 7 2" xfId="3515"/>
    <cellStyle name="Normal 7 2 2" xfId="8983"/>
    <cellStyle name="Normal 7 2 3" xfId="6962"/>
    <cellStyle name="Normal 7 2 3 2" xfId="26611"/>
    <cellStyle name="Normal 7 2 3 3" xfId="44441"/>
    <cellStyle name="Normal 7 3" xfId="7045"/>
    <cellStyle name="Normal 7 4" xfId="6935"/>
    <cellStyle name="Normal 7 4 2" xfId="26585"/>
    <cellStyle name="Normal 7 4 3" xfId="44415"/>
    <cellStyle name="Normal 70" xfId="4966"/>
    <cellStyle name="Normal 70 2" xfId="5395"/>
    <cellStyle name="Normal 70 2 2" xfId="6004"/>
    <cellStyle name="Normal 70 2 2 2" xfId="11365"/>
    <cellStyle name="Normal 70 2 2 2 2" xfId="30923"/>
    <cellStyle name="Normal 70 2 2 2 3" xfId="48709"/>
    <cellStyle name="Normal 70 2 2 3" xfId="17488"/>
    <cellStyle name="Normal 70 2 2 3 2" xfId="36847"/>
    <cellStyle name="Normal 70 2 2 4" xfId="25664"/>
    <cellStyle name="Normal 70 2 2 5" xfId="43494"/>
    <cellStyle name="Normal 70 2 3" xfId="10761"/>
    <cellStyle name="Normal 70 2 3 2" xfId="30319"/>
    <cellStyle name="Normal 70 2 3 3" xfId="48118"/>
    <cellStyle name="Normal 70 2 4" xfId="16884"/>
    <cellStyle name="Normal 70 2 4 2" xfId="36256"/>
    <cellStyle name="Normal 70 2 5" xfId="25073"/>
    <cellStyle name="Normal 70 2 6" xfId="42903"/>
    <cellStyle name="Normal 70 3" xfId="5168"/>
    <cellStyle name="Normal 70 3 2" xfId="5792"/>
    <cellStyle name="Normal 70 3 2 2" xfId="11153"/>
    <cellStyle name="Normal 70 3 2 2 2" xfId="30711"/>
    <cellStyle name="Normal 70 3 2 2 3" xfId="48497"/>
    <cellStyle name="Normal 70 3 2 3" xfId="17276"/>
    <cellStyle name="Normal 70 3 2 3 2" xfId="36635"/>
    <cellStyle name="Normal 70 3 2 4" xfId="25452"/>
    <cellStyle name="Normal 70 3 2 5" xfId="43282"/>
    <cellStyle name="Normal 70 3 3" xfId="10535"/>
    <cellStyle name="Normal 70 3 3 2" xfId="30093"/>
    <cellStyle name="Normal 70 3 3 3" xfId="47906"/>
    <cellStyle name="Normal 70 3 4" xfId="16658"/>
    <cellStyle name="Normal 70 3 4 2" xfId="36044"/>
    <cellStyle name="Normal 70 3 5" xfId="24861"/>
    <cellStyle name="Normal 70 3 6" xfId="42691"/>
    <cellStyle name="Normal 70 4" xfId="5605"/>
    <cellStyle name="Normal 70 4 2" xfId="10966"/>
    <cellStyle name="Normal 70 4 2 2" xfId="30524"/>
    <cellStyle name="Normal 70 4 2 3" xfId="48310"/>
    <cellStyle name="Normal 70 4 3" xfId="17089"/>
    <cellStyle name="Normal 70 4 3 2" xfId="36448"/>
    <cellStyle name="Normal 70 4 4" xfId="25265"/>
    <cellStyle name="Normal 70 4 5" xfId="43095"/>
    <cellStyle name="Normal 70 5" xfId="10348"/>
    <cellStyle name="Normal 70 5 2" xfId="29906"/>
    <cellStyle name="Normal 70 5 3" xfId="47719"/>
    <cellStyle name="Normal 70 6" xfId="16470"/>
    <cellStyle name="Normal 70 6 2" xfId="35857"/>
    <cellStyle name="Normal 70 7" xfId="24674"/>
    <cellStyle name="Normal 70 8" xfId="42504"/>
    <cellStyle name="Normal 71" xfId="4959"/>
    <cellStyle name="Normal 71 2" xfId="5392"/>
    <cellStyle name="Normal 71 2 2" xfId="6001"/>
    <cellStyle name="Normal 71 2 2 2" xfId="11362"/>
    <cellStyle name="Normal 71 2 2 2 2" xfId="30920"/>
    <cellStyle name="Normal 71 2 2 2 3" xfId="48706"/>
    <cellStyle name="Normal 71 2 2 3" xfId="17485"/>
    <cellStyle name="Normal 71 2 2 3 2" xfId="36844"/>
    <cellStyle name="Normal 71 2 2 4" xfId="25661"/>
    <cellStyle name="Normal 71 2 2 5" xfId="43491"/>
    <cellStyle name="Normal 71 2 3" xfId="10758"/>
    <cellStyle name="Normal 71 2 3 2" xfId="30316"/>
    <cellStyle name="Normal 71 2 3 3" xfId="48115"/>
    <cellStyle name="Normal 71 2 4" xfId="16881"/>
    <cellStyle name="Normal 71 2 4 2" xfId="36253"/>
    <cellStyle name="Normal 71 2 5" xfId="25070"/>
    <cellStyle name="Normal 71 2 6" xfId="42900"/>
    <cellStyle name="Normal 71 3" xfId="5165"/>
    <cellStyle name="Normal 71 3 2" xfId="5789"/>
    <cellStyle name="Normal 71 3 2 2" xfId="11150"/>
    <cellStyle name="Normal 71 3 2 2 2" xfId="30708"/>
    <cellStyle name="Normal 71 3 2 2 3" xfId="48494"/>
    <cellStyle name="Normal 71 3 2 3" xfId="17273"/>
    <cellStyle name="Normal 71 3 2 3 2" xfId="36632"/>
    <cellStyle name="Normal 71 3 2 4" xfId="25449"/>
    <cellStyle name="Normal 71 3 2 5" xfId="43279"/>
    <cellStyle name="Normal 71 3 3" xfId="10532"/>
    <cellStyle name="Normal 71 3 3 2" xfId="30090"/>
    <cellStyle name="Normal 71 3 3 3" xfId="47903"/>
    <cellStyle name="Normal 71 3 4" xfId="16655"/>
    <cellStyle name="Normal 71 3 4 2" xfId="36041"/>
    <cellStyle name="Normal 71 3 5" xfId="24858"/>
    <cellStyle name="Normal 71 3 6" xfId="42688"/>
    <cellStyle name="Normal 71 4" xfId="5600"/>
    <cellStyle name="Normal 71 4 2" xfId="10961"/>
    <cellStyle name="Normal 71 4 2 2" xfId="30519"/>
    <cellStyle name="Normal 71 4 2 3" xfId="48305"/>
    <cellStyle name="Normal 71 4 3" xfId="17084"/>
    <cellStyle name="Normal 71 4 3 2" xfId="36443"/>
    <cellStyle name="Normal 71 4 4" xfId="25260"/>
    <cellStyle name="Normal 71 4 5" xfId="43090"/>
    <cellStyle name="Normal 71 5" xfId="10343"/>
    <cellStyle name="Normal 71 5 2" xfId="29901"/>
    <cellStyle name="Normal 71 5 3" xfId="47714"/>
    <cellStyle name="Normal 71 6" xfId="16465"/>
    <cellStyle name="Normal 71 6 2" xfId="35852"/>
    <cellStyle name="Normal 71 7" xfId="24669"/>
    <cellStyle name="Normal 71 8" xfId="42499"/>
    <cellStyle name="Normal 72" xfId="4978"/>
    <cellStyle name="Normal 72 2" xfId="5405"/>
    <cellStyle name="Normal 72 2 2" xfId="6014"/>
    <cellStyle name="Normal 72 2 2 2" xfId="11375"/>
    <cellStyle name="Normal 72 2 2 2 2" xfId="30933"/>
    <cellStyle name="Normal 72 2 2 2 3" xfId="48719"/>
    <cellStyle name="Normal 72 2 2 3" xfId="17498"/>
    <cellStyle name="Normal 72 2 2 3 2" xfId="36857"/>
    <cellStyle name="Normal 72 2 2 4" xfId="25674"/>
    <cellStyle name="Normal 72 2 2 5" xfId="43504"/>
    <cellStyle name="Normal 72 2 3" xfId="10771"/>
    <cellStyle name="Normal 72 2 3 2" xfId="30329"/>
    <cellStyle name="Normal 72 2 3 3" xfId="48128"/>
    <cellStyle name="Normal 72 2 4" xfId="16894"/>
    <cellStyle name="Normal 72 2 4 2" xfId="36266"/>
    <cellStyle name="Normal 72 2 5" xfId="25083"/>
    <cellStyle name="Normal 72 2 6" xfId="42913"/>
    <cellStyle name="Normal 72 3" xfId="5178"/>
    <cellStyle name="Normal 72 3 2" xfId="5802"/>
    <cellStyle name="Normal 72 3 2 2" xfId="11163"/>
    <cellStyle name="Normal 72 3 2 2 2" xfId="30721"/>
    <cellStyle name="Normal 72 3 2 2 3" xfId="48507"/>
    <cellStyle name="Normal 72 3 2 3" xfId="17286"/>
    <cellStyle name="Normal 72 3 2 3 2" xfId="36645"/>
    <cellStyle name="Normal 72 3 2 4" xfId="25462"/>
    <cellStyle name="Normal 72 3 2 5" xfId="43292"/>
    <cellStyle name="Normal 72 3 3" xfId="10545"/>
    <cellStyle name="Normal 72 3 3 2" xfId="30103"/>
    <cellStyle name="Normal 72 3 3 3" xfId="47916"/>
    <cellStyle name="Normal 72 3 4" xfId="16668"/>
    <cellStyle name="Normal 72 3 4 2" xfId="36054"/>
    <cellStyle name="Normal 72 3 5" xfId="24871"/>
    <cellStyle name="Normal 72 3 6" xfId="42701"/>
    <cellStyle name="Normal 72 4" xfId="5616"/>
    <cellStyle name="Normal 72 4 2" xfId="10977"/>
    <cellStyle name="Normal 72 4 2 2" xfId="30535"/>
    <cellStyle name="Normal 72 4 2 3" xfId="48321"/>
    <cellStyle name="Normal 72 4 3" xfId="17100"/>
    <cellStyle name="Normal 72 4 3 2" xfId="36459"/>
    <cellStyle name="Normal 72 4 4" xfId="25276"/>
    <cellStyle name="Normal 72 4 5" xfId="43106"/>
    <cellStyle name="Normal 72 5" xfId="10359"/>
    <cellStyle name="Normal 72 5 2" xfId="29917"/>
    <cellStyle name="Normal 72 5 3" xfId="47730"/>
    <cellStyle name="Normal 72 6" xfId="16481"/>
    <cellStyle name="Normal 72 6 2" xfId="35868"/>
    <cellStyle name="Normal 72 7" xfId="24685"/>
    <cellStyle name="Normal 72 8" xfId="42515"/>
    <cellStyle name="Normal 73" xfId="4960"/>
    <cellStyle name="Normal 73 2" xfId="5393"/>
    <cellStyle name="Normal 73 2 2" xfId="6002"/>
    <cellStyle name="Normal 73 2 2 2" xfId="11363"/>
    <cellStyle name="Normal 73 2 2 2 2" xfId="30921"/>
    <cellStyle name="Normal 73 2 2 2 3" xfId="48707"/>
    <cellStyle name="Normal 73 2 2 3" xfId="17486"/>
    <cellStyle name="Normal 73 2 2 3 2" xfId="36845"/>
    <cellStyle name="Normal 73 2 2 4" xfId="25662"/>
    <cellStyle name="Normal 73 2 2 5" xfId="43492"/>
    <cellStyle name="Normal 73 2 3" xfId="10759"/>
    <cellStyle name="Normal 73 2 3 2" xfId="30317"/>
    <cellStyle name="Normal 73 2 3 3" xfId="48116"/>
    <cellStyle name="Normal 73 2 4" xfId="16882"/>
    <cellStyle name="Normal 73 2 4 2" xfId="36254"/>
    <cellStyle name="Normal 73 2 5" xfId="25071"/>
    <cellStyle name="Normal 73 2 6" xfId="42901"/>
    <cellStyle name="Normal 73 3" xfId="5166"/>
    <cellStyle name="Normal 73 3 2" xfId="5790"/>
    <cellStyle name="Normal 73 3 2 2" xfId="11151"/>
    <cellStyle name="Normal 73 3 2 2 2" xfId="30709"/>
    <cellStyle name="Normal 73 3 2 2 3" xfId="48495"/>
    <cellStyle name="Normal 73 3 2 3" xfId="17274"/>
    <cellStyle name="Normal 73 3 2 3 2" xfId="36633"/>
    <cellStyle name="Normal 73 3 2 4" xfId="25450"/>
    <cellStyle name="Normal 73 3 2 5" xfId="43280"/>
    <cellStyle name="Normal 73 3 3" xfId="10533"/>
    <cellStyle name="Normal 73 3 3 2" xfId="30091"/>
    <cellStyle name="Normal 73 3 3 3" xfId="47904"/>
    <cellStyle name="Normal 73 3 4" xfId="16656"/>
    <cellStyle name="Normal 73 3 4 2" xfId="36042"/>
    <cellStyle name="Normal 73 3 5" xfId="24859"/>
    <cellStyle name="Normal 73 3 6" xfId="42689"/>
    <cellStyle name="Normal 73 4" xfId="5601"/>
    <cellStyle name="Normal 73 4 2" xfId="10962"/>
    <cellStyle name="Normal 73 4 2 2" xfId="30520"/>
    <cellStyle name="Normal 73 4 2 3" xfId="48306"/>
    <cellStyle name="Normal 73 4 3" xfId="17085"/>
    <cellStyle name="Normal 73 4 3 2" xfId="36444"/>
    <cellStyle name="Normal 73 4 4" xfId="25261"/>
    <cellStyle name="Normal 73 4 5" xfId="43091"/>
    <cellStyle name="Normal 73 5" xfId="10344"/>
    <cellStyle name="Normal 73 5 2" xfId="29902"/>
    <cellStyle name="Normal 73 5 3" xfId="47715"/>
    <cellStyle name="Normal 73 6" xfId="16466"/>
    <cellStyle name="Normal 73 6 2" xfId="35853"/>
    <cellStyle name="Normal 73 7" xfId="24670"/>
    <cellStyle name="Normal 73 8" xfId="42500"/>
    <cellStyle name="Normal 74" xfId="4976"/>
    <cellStyle name="Normal 74 2" xfId="5403"/>
    <cellStyle name="Normal 74 2 2" xfId="6012"/>
    <cellStyle name="Normal 74 2 2 2" xfId="11373"/>
    <cellStyle name="Normal 74 2 2 2 2" xfId="30931"/>
    <cellStyle name="Normal 74 2 2 2 3" xfId="48717"/>
    <cellStyle name="Normal 74 2 2 3" xfId="17496"/>
    <cellStyle name="Normal 74 2 2 3 2" xfId="36855"/>
    <cellStyle name="Normal 74 2 2 4" xfId="25672"/>
    <cellStyle name="Normal 74 2 2 5" xfId="43502"/>
    <cellStyle name="Normal 74 2 3" xfId="10769"/>
    <cellStyle name="Normal 74 2 3 2" xfId="30327"/>
    <cellStyle name="Normal 74 2 3 3" xfId="48126"/>
    <cellStyle name="Normal 74 2 4" xfId="16892"/>
    <cellStyle name="Normal 74 2 4 2" xfId="36264"/>
    <cellStyle name="Normal 74 2 5" xfId="25081"/>
    <cellStyle name="Normal 74 2 6" xfId="42911"/>
    <cellStyle name="Normal 74 3" xfId="5176"/>
    <cellStyle name="Normal 74 3 2" xfId="5800"/>
    <cellStyle name="Normal 74 3 2 2" xfId="11161"/>
    <cellStyle name="Normal 74 3 2 2 2" xfId="30719"/>
    <cellStyle name="Normal 74 3 2 2 3" xfId="48505"/>
    <cellStyle name="Normal 74 3 2 3" xfId="17284"/>
    <cellStyle name="Normal 74 3 2 3 2" xfId="36643"/>
    <cellStyle name="Normal 74 3 2 4" xfId="25460"/>
    <cellStyle name="Normal 74 3 2 5" xfId="43290"/>
    <cellStyle name="Normal 74 3 3" xfId="10543"/>
    <cellStyle name="Normal 74 3 3 2" xfId="30101"/>
    <cellStyle name="Normal 74 3 3 3" xfId="47914"/>
    <cellStyle name="Normal 74 3 4" xfId="16666"/>
    <cellStyle name="Normal 74 3 4 2" xfId="36052"/>
    <cellStyle name="Normal 74 3 5" xfId="24869"/>
    <cellStyle name="Normal 74 3 6" xfId="42699"/>
    <cellStyle name="Normal 74 4" xfId="5614"/>
    <cellStyle name="Normal 74 4 2" xfId="10975"/>
    <cellStyle name="Normal 74 4 2 2" xfId="30533"/>
    <cellStyle name="Normal 74 4 2 3" xfId="48319"/>
    <cellStyle name="Normal 74 4 3" xfId="17098"/>
    <cellStyle name="Normal 74 4 3 2" xfId="36457"/>
    <cellStyle name="Normal 74 4 4" xfId="25274"/>
    <cellStyle name="Normal 74 4 5" xfId="43104"/>
    <cellStyle name="Normal 74 5" xfId="10357"/>
    <cellStyle name="Normal 74 5 2" xfId="29915"/>
    <cellStyle name="Normal 74 5 3" xfId="47728"/>
    <cellStyle name="Normal 74 6" xfId="16479"/>
    <cellStyle name="Normal 74 6 2" xfId="35866"/>
    <cellStyle name="Normal 74 7" xfId="24683"/>
    <cellStyle name="Normal 74 8" xfId="42513"/>
    <cellStyle name="Normal 75" xfId="4961"/>
    <cellStyle name="Normal 75 2" xfId="5394"/>
    <cellStyle name="Normal 75 2 2" xfId="6003"/>
    <cellStyle name="Normal 75 2 2 2" xfId="11364"/>
    <cellStyle name="Normal 75 2 2 2 2" xfId="30922"/>
    <cellStyle name="Normal 75 2 2 2 3" xfId="48708"/>
    <cellStyle name="Normal 75 2 2 3" xfId="17487"/>
    <cellStyle name="Normal 75 2 2 3 2" xfId="36846"/>
    <cellStyle name="Normal 75 2 2 4" xfId="25663"/>
    <cellStyle name="Normal 75 2 2 5" xfId="43493"/>
    <cellStyle name="Normal 75 2 3" xfId="10760"/>
    <cellStyle name="Normal 75 2 3 2" xfId="30318"/>
    <cellStyle name="Normal 75 2 3 3" xfId="48117"/>
    <cellStyle name="Normal 75 2 4" xfId="16883"/>
    <cellStyle name="Normal 75 2 4 2" xfId="36255"/>
    <cellStyle name="Normal 75 2 5" xfId="25072"/>
    <cellStyle name="Normal 75 2 6" xfId="42902"/>
    <cellStyle name="Normal 75 3" xfId="5167"/>
    <cellStyle name="Normal 75 3 2" xfId="5791"/>
    <cellStyle name="Normal 75 3 2 2" xfId="11152"/>
    <cellStyle name="Normal 75 3 2 2 2" xfId="30710"/>
    <cellStyle name="Normal 75 3 2 2 3" xfId="48496"/>
    <cellStyle name="Normal 75 3 2 3" xfId="17275"/>
    <cellStyle name="Normal 75 3 2 3 2" xfId="36634"/>
    <cellStyle name="Normal 75 3 2 4" xfId="25451"/>
    <cellStyle name="Normal 75 3 2 5" xfId="43281"/>
    <cellStyle name="Normal 75 3 3" xfId="10534"/>
    <cellStyle name="Normal 75 3 3 2" xfId="30092"/>
    <cellStyle name="Normal 75 3 3 3" xfId="47905"/>
    <cellStyle name="Normal 75 3 4" xfId="16657"/>
    <cellStyle name="Normal 75 3 4 2" xfId="36043"/>
    <cellStyle name="Normal 75 3 5" xfId="24860"/>
    <cellStyle name="Normal 75 3 6" xfId="42690"/>
    <cellStyle name="Normal 75 4" xfId="5602"/>
    <cellStyle name="Normal 75 4 2" xfId="10963"/>
    <cellStyle name="Normal 75 4 2 2" xfId="30521"/>
    <cellStyle name="Normal 75 4 2 3" xfId="48307"/>
    <cellStyle name="Normal 75 4 3" xfId="17086"/>
    <cellStyle name="Normal 75 4 3 2" xfId="36445"/>
    <cellStyle name="Normal 75 4 4" xfId="25262"/>
    <cellStyle name="Normal 75 4 5" xfId="43092"/>
    <cellStyle name="Normal 75 5" xfId="10345"/>
    <cellStyle name="Normal 75 5 2" xfId="29903"/>
    <cellStyle name="Normal 75 5 3" xfId="47716"/>
    <cellStyle name="Normal 75 6" xfId="16467"/>
    <cellStyle name="Normal 75 6 2" xfId="35854"/>
    <cellStyle name="Normal 75 7" xfId="24671"/>
    <cellStyle name="Normal 75 8" xfId="42501"/>
    <cellStyle name="Normal 76" xfId="4973"/>
    <cellStyle name="Normal 76 2" xfId="5401"/>
    <cellStyle name="Normal 76 2 2" xfId="6010"/>
    <cellStyle name="Normal 76 2 2 2" xfId="11371"/>
    <cellStyle name="Normal 76 2 2 2 2" xfId="30929"/>
    <cellStyle name="Normal 76 2 2 2 3" xfId="48715"/>
    <cellStyle name="Normal 76 2 2 3" xfId="17494"/>
    <cellStyle name="Normal 76 2 2 3 2" xfId="36853"/>
    <cellStyle name="Normal 76 2 2 4" xfId="25670"/>
    <cellStyle name="Normal 76 2 2 5" xfId="43500"/>
    <cellStyle name="Normal 76 2 3" xfId="10767"/>
    <cellStyle name="Normal 76 2 3 2" xfId="30325"/>
    <cellStyle name="Normal 76 2 3 3" xfId="48124"/>
    <cellStyle name="Normal 76 2 4" xfId="16890"/>
    <cellStyle name="Normal 76 2 4 2" xfId="36262"/>
    <cellStyle name="Normal 76 2 5" xfId="25079"/>
    <cellStyle name="Normal 76 2 6" xfId="42909"/>
    <cellStyle name="Normal 76 3" xfId="5174"/>
    <cellStyle name="Normal 76 3 2" xfId="5798"/>
    <cellStyle name="Normal 76 3 2 2" xfId="11159"/>
    <cellStyle name="Normal 76 3 2 2 2" xfId="30717"/>
    <cellStyle name="Normal 76 3 2 2 3" xfId="48503"/>
    <cellStyle name="Normal 76 3 2 3" xfId="17282"/>
    <cellStyle name="Normal 76 3 2 3 2" xfId="36641"/>
    <cellStyle name="Normal 76 3 2 4" xfId="25458"/>
    <cellStyle name="Normal 76 3 2 5" xfId="43288"/>
    <cellStyle name="Normal 76 3 3" xfId="10541"/>
    <cellStyle name="Normal 76 3 3 2" xfId="30099"/>
    <cellStyle name="Normal 76 3 3 3" xfId="47912"/>
    <cellStyle name="Normal 76 3 4" xfId="16664"/>
    <cellStyle name="Normal 76 3 4 2" xfId="36050"/>
    <cellStyle name="Normal 76 3 5" xfId="24867"/>
    <cellStyle name="Normal 76 3 6" xfId="42697"/>
    <cellStyle name="Normal 76 4" xfId="5612"/>
    <cellStyle name="Normal 76 4 2" xfId="10973"/>
    <cellStyle name="Normal 76 4 2 2" xfId="30531"/>
    <cellStyle name="Normal 76 4 2 3" xfId="48317"/>
    <cellStyle name="Normal 76 4 3" xfId="17096"/>
    <cellStyle name="Normal 76 4 3 2" xfId="36455"/>
    <cellStyle name="Normal 76 4 4" xfId="25272"/>
    <cellStyle name="Normal 76 4 5" xfId="43102"/>
    <cellStyle name="Normal 76 5" xfId="10355"/>
    <cellStyle name="Normal 76 5 2" xfId="29913"/>
    <cellStyle name="Normal 76 5 3" xfId="47726"/>
    <cellStyle name="Normal 76 6" xfId="16477"/>
    <cellStyle name="Normal 76 6 2" xfId="35864"/>
    <cellStyle name="Normal 76 7" xfId="24681"/>
    <cellStyle name="Normal 76 8" xfId="42511"/>
    <cellStyle name="Normal 77" xfId="4979"/>
    <cellStyle name="Normal 77 2" xfId="5406"/>
    <cellStyle name="Normal 77 2 2" xfId="6015"/>
    <cellStyle name="Normal 77 2 2 2" xfId="11376"/>
    <cellStyle name="Normal 77 2 2 2 2" xfId="30934"/>
    <cellStyle name="Normal 77 2 2 2 3" xfId="48720"/>
    <cellStyle name="Normal 77 2 2 3" xfId="17499"/>
    <cellStyle name="Normal 77 2 2 3 2" xfId="36858"/>
    <cellStyle name="Normal 77 2 2 4" xfId="25675"/>
    <cellStyle name="Normal 77 2 2 5" xfId="43505"/>
    <cellStyle name="Normal 77 2 3" xfId="10772"/>
    <cellStyle name="Normal 77 2 3 2" xfId="30330"/>
    <cellStyle name="Normal 77 2 3 3" xfId="48129"/>
    <cellStyle name="Normal 77 2 4" xfId="16895"/>
    <cellStyle name="Normal 77 2 4 2" xfId="36267"/>
    <cellStyle name="Normal 77 2 5" xfId="25084"/>
    <cellStyle name="Normal 77 2 6" xfId="42914"/>
    <cellStyle name="Normal 77 3" xfId="5179"/>
    <cellStyle name="Normal 77 3 2" xfId="5803"/>
    <cellStyle name="Normal 77 3 2 2" xfId="11164"/>
    <cellStyle name="Normal 77 3 2 2 2" xfId="30722"/>
    <cellStyle name="Normal 77 3 2 2 3" xfId="48508"/>
    <cellStyle name="Normal 77 3 2 3" xfId="17287"/>
    <cellStyle name="Normal 77 3 2 3 2" xfId="36646"/>
    <cellStyle name="Normal 77 3 2 4" xfId="25463"/>
    <cellStyle name="Normal 77 3 2 5" xfId="43293"/>
    <cellStyle name="Normal 77 3 3" xfId="10546"/>
    <cellStyle name="Normal 77 3 3 2" xfId="30104"/>
    <cellStyle name="Normal 77 3 3 3" xfId="47917"/>
    <cellStyle name="Normal 77 3 4" xfId="16669"/>
    <cellStyle name="Normal 77 3 4 2" xfId="36055"/>
    <cellStyle name="Normal 77 3 5" xfId="24872"/>
    <cellStyle name="Normal 77 3 6" xfId="42702"/>
    <cellStyle name="Normal 77 4" xfId="5617"/>
    <cellStyle name="Normal 77 4 2" xfId="10978"/>
    <cellStyle name="Normal 77 4 2 2" xfId="30536"/>
    <cellStyle name="Normal 77 4 2 3" xfId="48322"/>
    <cellStyle name="Normal 77 4 3" xfId="17101"/>
    <cellStyle name="Normal 77 4 3 2" xfId="36460"/>
    <cellStyle name="Normal 77 4 4" xfId="25277"/>
    <cellStyle name="Normal 77 4 5" xfId="43107"/>
    <cellStyle name="Normal 77 5" xfId="10360"/>
    <cellStyle name="Normal 77 5 2" xfId="29918"/>
    <cellStyle name="Normal 77 5 3" xfId="47731"/>
    <cellStyle name="Normal 77 6" xfId="16482"/>
    <cellStyle name="Normal 77 6 2" xfId="35869"/>
    <cellStyle name="Normal 77 7" xfId="24686"/>
    <cellStyle name="Normal 77 8" xfId="42516"/>
    <cellStyle name="Normal 78" xfId="4969"/>
    <cellStyle name="Normal 78 2" xfId="5398"/>
    <cellStyle name="Normal 78 2 2" xfId="6007"/>
    <cellStyle name="Normal 78 2 2 2" xfId="11368"/>
    <cellStyle name="Normal 78 2 2 2 2" xfId="30926"/>
    <cellStyle name="Normal 78 2 2 2 3" xfId="48712"/>
    <cellStyle name="Normal 78 2 2 3" xfId="17491"/>
    <cellStyle name="Normal 78 2 2 3 2" xfId="36850"/>
    <cellStyle name="Normal 78 2 2 4" xfId="25667"/>
    <cellStyle name="Normal 78 2 2 5" xfId="43497"/>
    <cellStyle name="Normal 78 2 3" xfId="10764"/>
    <cellStyle name="Normal 78 2 3 2" xfId="30322"/>
    <cellStyle name="Normal 78 2 3 3" xfId="48121"/>
    <cellStyle name="Normal 78 2 4" xfId="16887"/>
    <cellStyle name="Normal 78 2 4 2" xfId="36259"/>
    <cellStyle name="Normal 78 2 5" xfId="25076"/>
    <cellStyle name="Normal 78 2 6" xfId="42906"/>
    <cellStyle name="Normal 78 3" xfId="5171"/>
    <cellStyle name="Normal 78 3 2" xfId="5795"/>
    <cellStyle name="Normal 78 3 2 2" xfId="11156"/>
    <cellStyle name="Normal 78 3 2 2 2" xfId="30714"/>
    <cellStyle name="Normal 78 3 2 2 3" xfId="48500"/>
    <cellStyle name="Normal 78 3 2 3" xfId="17279"/>
    <cellStyle name="Normal 78 3 2 3 2" xfId="36638"/>
    <cellStyle name="Normal 78 3 2 4" xfId="25455"/>
    <cellStyle name="Normal 78 3 2 5" xfId="43285"/>
    <cellStyle name="Normal 78 3 3" xfId="10538"/>
    <cellStyle name="Normal 78 3 3 2" xfId="30096"/>
    <cellStyle name="Normal 78 3 3 3" xfId="47909"/>
    <cellStyle name="Normal 78 3 4" xfId="16661"/>
    <cellStyle name="Normal 78 3 4 2" xfId="36047"/>
    <cellStyle name="Normal 78 3 5" xfId="24864"/>
    <cellStyle name="Normal 78 3 6" xfId="42694"/>
    <cellStyle name="Normal 78 4" xfId="5608"/>
    <cellStyle name="Normal 78 4 2" xfId="10969"/>
    <cellStyle name="Normal 78 4 2 2" xfId="30527"/>
    <cellStyle name="Normal 78 4 2 3" xfId="48313"/>
    <cellStyle name="Normal 78 4 3" xfId="17092"/>
    <cellStyle name="Normal 78 4 3 2" xfId="36451"/>
    <cellStyle name="Normal 78 4 4" xfId="25268"/>
    <cellStyle name="Normal 78 4 5" xfId="43098"/>
    <cellStyle name="Normal 78 5" xfId="10351"/>
    <cellStyle name="Normal 78 5 2" xfId="29909"/>
    <cellStyle name="Normal 78 5 3" xfId="47722"/>
    <cellStyle name="Normal 78 6" xfId="16473"/>
    <cellStyle name="Normal 78 6 2" xfId="35860"/>
    <cellStyle name="Normal 78 7" xfId="24677"/>
    <cellStyle name="Normal 78 8" xfId="42507"/>
    <cellStyle name="Normal 79" xfId="4951"/>
    <cellStyle name="Normal 79 2" xfId="5197"/>
    <cellStyle name="Normal 79 2 2" xfId="5821"/>
    <cellStyle name="Normal 79 2 2 2" xfId="11182"/>
    <cellStyle name="Normal 79 2 2 2 2" xfId="30740"/>
    <cellStyle name="Normal 79 2 2 2 3" xfId="48526"/>
    <cellStyle name="Normal 79 2 2 3" xfId="17305"/>
    <cellStyle name="Normal 79 2 2 3 2" xfId="36664"/>
    <cellStyle name="Normal 79 2 2 4" xfId="25481"/>
    <cellStyle name="Normal 79 2 2 5" xfId="43311"/>
    <cellStyle name="Normal 79 2 3" xfId="10564"/>
    <cellStyle name="Normal 79 2 3 2" xfId="30122"/>
    <cellStyle name="Normal 79 2 3 3" xfId="47935"/>
    <cellStyle name="Normal 79 2 4" xfId="16687"/>
    <cellStyle name="Normal 79 2 4 2" xfId="36073"/>
    <cellStyle name="Normal 79 2 5" xfId="24890"/>
    <cellStyle name="Normal 79 2 6" xfId="42720"/>
    <cellStyle name="Normal 79 3" xfId="5236"/>
    <cellStyle name="Normal 79 4" xfId="4997"/>
    <cellStyle name="Normal 79 5" xfId="5592"/>
    <cellStyle name="Normal 79 5 2" xfId="10953"/>
    <cellStyle name="Normal 79 5 2 2" xfId="30511"/>
    <cellStyle name="Normal 79 5 2 3" xfId="48297"/>
    <cellStyle name="Normal 79 5 3" xfId="17076"/>
    <cellStyle name="Normal 79 5 3 2" xfId="36435"/>
    <cellStyle name="Normal 79 5 4" xfId="25252"/>
    <cellStyle name="Normal 79 5 5" xfId="43082"/>
    <cellStyle name="Normal 79 6" xfId="10335"/>
    <cellStyle name="Normal 79 6 2" xfId="29893"/>
    <cellStyle name="Normal 79 6 3" xfId="47706"/>
    <cellStyle name="Normal 79 7" xfId="16457"/>
    <cellStyle name="Normal 79 7 2" xfId="35844"/>
    <cellStyle name="Normal 79 8" xfId="24661"/>
    <cellStyle name="Normal 79 9" xfId="42491"/>
    <cellStyle name="Normal 8" xfId="829"/>
    <cellStyle name="Normal 8 2" xfId="3516"/>
    <cellStyle name="Normal 80" xfId="4962"/>
    <cellStyle name="Normal 80 2" xfId="5423"/>
    <cellStyle name="Normal 80 2 2" xfId="6032"/>
    <cellStyle name="Normal 80 2 2 2" xfId="11393"/>
    <cellStyle name="Normal 80 2 2 2 2" xfId="30951"/>
    <cellStyle name="Normal 80 2 2 2 3" xfId="48737"/>
    <cellStyle name="Normal 80 2 2 3" xfId="17516"/>
    <cellStyle name="Normal 80 2 2 3 2" xfId="36875"/>
    <cellStyle name="Normal 80 2 2 4" xfId="25692"/>
    <cellStyle name="Normal 80 2 2 5" xfId="43522"/>
    <cellStyle name="Normal 80 2 3" xfId="10789"/>
    <cellStyle name="Normal 80 2 3 2" xfId="30347"/>
    <cellStyle name="Normal 80 2 3 3" xfId="48146"/>
    <cellStyle name="Normal 80 2 4" xfId="16912"/>
    <cellStyle name="Normal 80 2 4 2" xfId="36284"/>
    <cellStyle name="Normal 80 2 5" xfId="25101"/>
    <cellStyle name="Normal 80 2 6" xfId="42931"/>
    <cellStyle name="Normal 80 3" xfId="5196"/>
    <cellStyle name="Normal 80 3 2" xfId="5820"/>
    <cellStyle name="Normal 80 3 2 2" xfId="11181"/>
    <cellStyle name="Normal 80 3 2 2 2" xfId="30739"/>
    <cellStyle name="Normal 80 3 2 2 3" xfId="48525"/>
    <cellStyle name="Normal 80 3 2 3" xfId="17304"/>
    <cellStyle name="Normal 80 3 2 3 2" xfId="36663"/>
    <cellStyle name="Normal 80 3 2 4" xfId="25480"/>
    <cellStyle name="Normal 80 3 2 5" xfId="43310"/>
    <cellStyle name="Normal 80 3 3" xfId="10563"/>
    <cellStyle name="Normal 80 3 3 2" xfId="30121"/>
    <cellStyle name="Normal 80 3 3 3" xfId="47934"/>
    <cellStyle name="Normal 80 3 4" xfId="16686"/>
    <cellStyle name="Normal 80 3 4 2" xfId="36072"/>
    <cellStyle name="Normal 80 3 5" xfId="24889"/>
    <cellStyle name="Normal 80 3 6" xfId="42719"/>
    <cellStyle name="Normal 80 4" xfId="5603"/>
    <cellStyle name="Normal 80 4 2" xfId="10964"/>
    <cellStyle name="Normal 80 4 2 2" xfId="30522"/>
    <cellStyle name="Normal 80 4 2 3" xfId="48308"/>
    <cellStyle name="Normal 80 4 3" xfId="17087"/>
    <cellStyle name="Normal 80 4 3 2" xfId="36446"/>
    <cellStyle name="Normal 80 4 4" xfId="25263"/>
    <cellStyle name="Normal 80 4 5" xfId="43093"/>
    <cellStyle name="Normal 80 5" xfId="10346"/>
    <cellStyle name="Normal 80 5 2" xfId="29904"/>
    <cellStyle name="Normal 80 5 3" xfId="47717"/>
    <cellStyle name="Normal 80 6" xfId="16468"/>
    <cellStyle name="Normal 80 6 2" xfId="35855"/>
    <cellStyle name="Normal 80 7" xfId="24672"/>
    <cellStyle name="Normal 80 8" xfId="42502"/>
    <cellStyle name="Normal 81" xfId="4965"/>
    <cellStyle name="Normal 81 2" xfId="5422"/>
    <cellStyle name="Normal 81 2 2" xfId="6031"/>
    <cellStyle name="Normal 81 2 2 2" xfId="11392"/>
    <cellStyle name="Normal 81 2 2 2 2" xfId="30950"/>
    <cellStyle name="Normal 81 2 2 2 3" xfId="48736"/>
    <cellStyle name="Normal 81 2 2 3" xfId="17515"/>
    <cellStyle name="Normal 81 2 2 3 2" xfId="36874"/>
    <cellStyle name="Normal 81 2 2 4" xfId="25691"/>
    <cellStyle name="Normal 81 2 2 5" xfId="43521"/>
    <cellStyle name="Normal 81 2 3" xfId="10788"/>
    <cellStyle name="Normal 81 2 3 2" xfId="30346"/>
    <cellStyle name="Normal 81 2 3 3" xfId="48145"/>
    <cellStyle name="Normal 81 2 4" xfId="16911"/>
    <cellStyle name="Normal 81 2 4 2" xfId="36283"/>
    <cellStyle name="Normal 81 2 5" xfId="25100"/>
    <cellStyle name="Normal 81 2 6" xfId="42930"/>
    <cellStyle name="Normal 81 3" xfId="5195"/>
    <cellStyle name="Normal 81 3 2" xfId="5819"/>
    <cellStyle name="Normal 81 3 2 2" xfId="11180"/>
    <cellStyle name="Normal 81 3 2 2 2" xfId="30738"/>
    <cellStyle name="Normal 81 3 2 2 3" xfId="48524"/>
    <cellStyle name="Normal 81 3 2 3" xfId="17303"/>
    <cellStyle name="Normal 81 3 2 3 2" xfId="36662"/>
    <cellStyle name="Normal 81 3 2 4" xfId="25479"/>
    <cellStyle name="Normal 81 3 2 5" xfId="43309"/>
    <cellStyle name="Normal 81 3 3" xfId="10562"/>
    <cellStyle name="Normal 81 3 3 2" xfId="30120"/>
    <cellStyle name="Normal 81 3 3 3" xfId="47933"/>
    <cellStyle name="Normal 81 3 4" xfId="16685"/>
    <cellStyle name="Normal 81 3 4 2" xfId="36071"/>
    <cellStyle name="Normal 81 3 5" xfId="24888"/>
    <cellStyle name="Normal 81 3 6" xfId="42718"/>
    <cellStyle name="Normal 81 4" xfId="5604"/>
    <cellStyle name="Normal 81 4 2" xfId="10965"/>
    <cellStyle name="Normal 81 4 2 2" xfId="30523"/>
    <cellStyle name="Normal 81 4 2 3" xfId="48309"/>
    <cellStyle name="Normal 81 4 3" xfId="17088"/>
    <cellStyle name="Normal 81 4 3 2" xfId="36447"/>
    <cellStyle name="Normal 81 4 4" xfId="25264"/>
    <cellStyle name="Normal 81 4 5" xfId="43094"/>
    <cellStyle name="Normal 81 5" xfId="10347"/>
    <cellStyle name="Normal 81 5 2" xfId="29905"/>
    <cellStyle name="Normal 81 5 3" xfId="47718"/>
    <cellStyle name="Normal 81 6" xfId="16469"/>
    <cellStyle name="Normal 81 6 2" xfId="35856"/>
    <cellStyle name="Normal 81 7" xfId="24673"/>
    <cellStyle name="Normal 81 8" xfId="42503"/>
    <cellStyle name="Normal 82" xfId="4971"/>
    <cellStyle name="Normal 82 2" xfId="5421"/>
    <cellStyle name="Normal 82 2 2" xfId="6030"/>
    <cellStyle name="Normal 82 2 2 2" xfId="11391"/>
    <cellStyle name="Normal 82 2 2 2 2" xfId="30949"/>
    <cellStyle name="Normal 82 2 2 2 3" xfId="48735"/>
    <cellStyle name="Normal 82 2 2 3" xfId="17514"/>
    <cellStyle name="Normal 82 2 2 3 2" xfId="36873"/>
    <cellStyle name="Normal 82 2 2 4" xfId="25690"/>
    <cellStyle name="Normal 82 2 2 5" xfId="43520"/>
    <cellStyle name="Normal 82 2 3" xfId="10787"/>
    <cellStyle name="Normal 82 2 3 2" xfId="30345"/>
    <cellStyle name="Normal 82 2 3 3" xfId="48144"/>
    <cellStyle name="Normal 82 2 4" xfId="16910"/>
    <cellStyle name="Normal 82 2 4 2" xfId="36282"/>
    <cellStyle name="Normal 82 2 5" xfId="25099"/>
    <cellStyle name="Normal 82 2 6" xfId="42929"/>
    <cellStyle name="Normal 82 3" xfId="5194"/>
    <cellStyle name="Normal 82 3 2" xfId="5818"/>
    <cellStyle name="Normal 82 3 2 2" xfId="11179"/>
    <cellStyle name="Normal 82 3 2 2 2" xfId="30737"/>
    <cellStyle name="Normal 82 3 2 2 3" xfId="48523"/>
    <cellStyle name="Normal 82 3 2 3" xfId="17302"/>
    <cellStyle name="Normal 82 3 2 3 2" xfId="36661"/>
    <cellStyle name="Normal 82 3 2 4" xfId="25478"/>
    <cellStyle name="Normal 82 3 2 5" xfId="43308"/>
    <cellStyle name="Normal 82 3 3" xfId="10561"/>
    <cellStyle name="Normal 82 3 3 2" xfId="30119"/>
    <cellStyle name="Normal 82 3 3 3" xfId="47932"/>
    <cellStyle name="Normal 82 3 4" xfId="16684"/>
    <cellStyle name="Normal 82 3 4 2" xfId="36070"/>
    <cellStyle name="Normal 82 3 5" xfId="24887"/>
    <cellStyle name="Normal 82 3 6" xfId="42717"/>
    <cellStyle name="Normal 82 4" xfId="5610"/>
    <cellStyle name="Normal 82 4 2" xfId="10971"/>
    <cellStyle name="Normal 82 4 2 2" xfId="30529"/>
    <cellStyle name="Normal 82 4 2 3" xfId="48315"/>
    <cellStyle name="Normal 82 4 3" xfId="17094"/>
    <cellStyle name="Normal 82 4 3 2" xfId="36453"/>
    <cellStyle name="Normal 82 4 4" xfId="25270"/>
    <cellStyle name="Normal 82 4 5" xfId="43100"/>
    <cellStyle name="Normal 82 5" xfId="10353"/>
    <cellStyle name="Normal 82 5 2" xfId="29911"/>
    <cellStyle name="Normal 82 5 3" xfId="47724"/>
    <cellStyle name="Normal 82 6" xfId="16475"/>
    <cellStyle name="Normal 82 6 2" xfId="35862"/>
    <cellStyle name="Normal 82 7" xfId="24679"/>
    <cellStyle name="Normal 82 8" xfId="42509"/>
    <cellStyle name="Normal 83" xfId="4984"/>
    <cellStyle name="Normal 83 2" xfId="5424"/>
    <cellStyle name="Normal 83 2 2" xfId="6033"/>
    <cellStyle name="Normal 83 2 2 2" xfId="11394"/>
    <cellStyle name="Normal 83 2 2 2 2" xfId="30952"/>
    <cellStyle name="Normal 83 2 2 2 3" xfId="48738"/>
    <cellStyle name="Normal 83 2 2 3" xfId="17517"/>
    <cellStyle name="Normal 83 2 2 3 2" xfId="36876"/>
    <cellStyle name="Normal 83 2 2 4" xfId="25693"/>
    <cellStyle name="Normal 83 2 2 5" xfId="43523"/>
    <cellStyle name="Normal 83 2 3" xfId="10790"/>
    <cellStyle name="Normal 83 2 3 2" xfId="30348"/>
    <cellStyle name="Normal 83 2 3 3" xfId="48147"/>
    <cellStyle name="Normal 83 2 4" xfId="16913"/>
    <cellStyle name="Normal 83 2 4 2" xfId="36285"/>
    <cellStyle name="Normal 83 2 5" xfId="25102"/>
    <cellStyle name="Normal 83 2 6" xfId="42932"/>
    <cellStyle name="Normal 83 3" xfId="5198"/>
    <cellStyle name="Normal 83 3 2" xfId="5822"/>
    <cellStyle name="Normal 83 3 2 2" xfId="11183"/>
    <cellStyle name="Normal 83 3 2 2 2" xfId="30741"/>
    <cellStyle name="Normal 83 3 2 2 3" xfId="48527"/>
    <cellStyle name="Normal 83 3 2 3" xfId="17306"/>
    <cellStyle name="Normal 83 3 2 3 2" xfId="36665"/>
    <cellStyle name="Normal 83 3 2 4" xfId="25482"/>
    <cellStyle name="Normal 83 3 2 5" xfId="43312"/>
    <cellStyle name="Normal 83 3 3" xfId="10565"/>
    <cellStyle name="Normal 83 3 3 2" xfId="30123"/>
    <cellStyle name="Normal 83 3 3 3" xfId="47936"/>
    <cellStyle name="Normal 83 3 4" xfId="16688"/>
    <cellStyle name="Normal 83 3 4 2" xfId="36074"/>
    <cellStyle name="Normal 83 3 5" xfId="24891"/>
    <cellStyle name="Normal 83 3 6" xfId="42721"/>
    <cellStyle name="Normal 83 4" xfId="5622"/>
    <cellStyle name="Normal 83 4 2" xfId="10983"/>
    <cellStyle name="Normal 83 4 2 2" xfId="30541"/>
    <cellStyle name="Normal 83 4 2 3" xfId="48327"/>
    <cellStyle name="Normal 83 4 3" xfId="17106"/>
    <cellStyle name="Normal 83 4 3 2" xfId="36465"/>
    <cellStyle name="Normal 83 4 4" xfId="25282"/>
    <cellStyle name="Normal 83 4 5" xfId="43112"/>
    <cellStyle name="Normal 83 5" xfId="10365"/>
    <cellStyle name="Normal 83 5 2" xfId="29923"/>
    <cellStyle name="Normal 83 5 3" xfId="47736"/>
    <cellStyle name="Normal 83 6" xfId="16487"/>
    <cellStyle name="Normal 83 6 2" xfId="35874"/>
    <cellStyle name="Normal 83 7" xfId="24691"/>
    <cellStyle name="Normal 83 8" xfId="42521"/>
    <cellStyle name="Normal 84" xfId="5212"/>
    <cellStyle name="Normal 84 2" xfId="5823"/>
    <cellStyle name="Normal 84 2 2" xfId="11184"/>
    <cellStyle name="Normal 84 2 2 2" xfId="30742"/>
    <cellStyle name="Normal 84 2 2 3" xfId="48528"/>
    <cellStyle name="Normal 84 2 3" xfId="17307"/>
    <cellStyle name="Normal 84 2 3 2" xfId="36666"/>
    <cellStyle name="Normal 84 2 4" xfId="25483"/>
    <cellStyle name="Normal 84 2 5" xfId="43313"/>
    <cellStyle name="Normal 84 3" xfId="10579"/>
    <cellStyle name="Normal 84 3 2" xfId="30137"/>
    <cellStyle name="Normal 84 3 3" xfId="47937"/>
    <cellStyle name="Normal 84 4" xfId="16702"/>
    <cellStyle name="Normal 84 4 2" xfId="36075"/>
    <cellStyle name="Normal 84 5" xfId="24892"/>
    <cellStyle name="Normal 84 6" xfId="42722"/>
    <cellStyle name="Normal 85" xfId="5219"/>
    <cellStyle name="Normal 85 2" xfId="5830"/>
    <cellStyle name="Normal 85 2 2" xfId="11191"/>
    <cellStyle name="Normal 85 2 2 2" xfId="30749"/>
    <cellStyle name="Normal 85 2 2 3" xfId="48535"/>
    <cellStyle name="Normal 85 2 3" xfId="17314"/>
    <cellStyle name="Normal 85 2 3 2" xfId="36673"/>
    <cellStyle name="Normal 85 2 4" xfId="25490"/>
    <cellStyle name="Normal 85 2 5" xfId="43320"/>
    <cellStyle name="Normal 85 3" xfId="10586"/>
    <cellStyle name="Normal 85 3 2" xfId="30144"/>
    <cellStyle name="Normal 85 3 3" xfId="47944"/>
    <cellStyle name="Normal 85 4" xfId="16709"/>
    <cellStyle name="Normal 85 4 2" xfId="36082"/>
    <cellStyle name="Normal 85 5" xfId="24899"/>
    <cellStyle name="Normal 85 6" xfId="42729"/>
    <cellStyle name="Normal 86" xfId="5214"/>
    <cellStyle name="Normal 86 2" xfId="5825"/>
    <cellStyle name="Normal 86 2 2" xfId="11186"/>
    <cellStyle name="Normal 86 2 2 2" xfId="30744"/>
    <cellStyle name="Normal 86 2 2 3" xfId="48530"/>
    <cellStyle name="Normal 86 2 3" xfId="17309"/>
    <cellStyle name="Normal 86 2 3 2" xfId="36668"/>
    <cellStyle name="Normal 86 2 4" xfId="25485"/>
    <cellStyle name="Normal 86 2 5" xfId="43315"/>
    <cellStyle name="Normal 86 3" xfId="10581"/>
    <cellStyle name="Normal 86 3 2" xfId="30139"/>
    <cellStyle name="Normal 86 3 3" xfId="47939"/>
    <cellStyle name="Normal 86 4" xfId="16704"/>
    <cellStyle name="Normal 86 4 2" xfId="36077"/>
    <cellStyle name="Normal 86 5" xfId="24894"/>
    <cellStyle name="Normal 86 6" xfId="42724"/>
    <cellStyle name="Normal 87" xfId="5218"/>
    <cellStyle name="Normal 87 2" xfId="5829"/>
    <cellStyle name="Normal 87 2 2" xfId="11190"/>
    <cellStyle name="Normal 87 2 2 2" xfId="30748"/>
    <cellStyle name="Normal 87 2 2 3" xfId="48534"/>
    <cellStyle name="Normal 87 2 3" xfId="17313"/>
    <cellStyle name="Normal 87 2 3 2" xfId="36672"/>
    <cellStyle name="Normal 87 2 4" xfId="25489"/>
    <cellStyle name="Normal 87 2 5" xfId="43319"/>
    <cellStyle name="Normal 87 3" xfId="10585"/>
    <cellStyle name="Normal 87 3 2" xfId="30143"/>
    <cellStyle name="Normal 87 3 3" xfId="47943"/>
    <cellStyle name="Normal 87 4" xfId="16708"/>
    <cellStyle name="Normal 87 4 2" xfId="36081"/>
    <cellStyle name="Normal 87 5" xfId="24898"/>
    <cellStyle name="Normal 87 6" xfId="42728"/>
    <cellStyle name="Normal 88" xfId="5215"/>
    <cellStyle name="Normal 88 2" xfId="5826"/>
    <cellStyle name="Normal 88 2 2" xfId="11187"/>
    <cellStyle name="Normal 88 2 2 2" xfId="30745"/>
    <cellStyle name="Normal 88 2 2 3" xfId="48531"/>
    <cellStyle name="Normal 88 2 3" xfId="17310"/>
    <cellStyle name="Normal 88 2 3 2" xfId="36669"/>
    <cellStyle name="Normal 88 2 4" xfId="25486"/>
    <cellStyle name="Normal 88 2 5" xfId="43316"/>
    <cellStyle name="Normal 88 3" xfId="10582"/>
    <cellStyle name="Normal 88 3 2" xfId="30140"/>
    <cellStyle name="Normal 88 3 3" xfId="47940"/>
    <cellStyle name="Normal 88 4" xfId="16705"/>
    <cellStyle name="Normal 88 4 2" xfId="36078"/>
    <cellStyle name="Normal 88 5" xfId="24895"/>
    <cellStyle name="Normal 88 6" xfId="42725"/>
    <cellStyle name="Normal 89" xfId="5217"/>
    <cellStyle name="Normal 89 2" xfId="5828"/>
    <cellStyle name="Normal 89 2 2" xfId="11189"/>
    <cellStyle name="Normal 89 2 2 2" xfId="30747"/>
    <cellStyle name="Normal 89 2 2 3" xfId="48533"/>
    <cellStyle name="Normal 89 2 3" xfId="17312"/>
    <cellStyle name="Normal 89 2 3 2" xfId="36671"/>
    <cellStyle name="Normal 89 2 4" xfId="25488"/>
    <cellStyle name="Normal 89 2 5" xfId="43318"/>
    <cellStyle name="Normal 89 3" xfId="10584"/>
    <cellStyle name="Normal 89 3 2" xfId="30142"/>
    <cellStyle name="Normal 89 3 3" xfId="47942"/>
    <cellStyle name="Normal 89 4" xfId="16707"/>
    <cellStyle name="Normal 89 4 2" xfId="36080"/>
    <cellStyle name="Normal 89 5" xfId="24897"/>
    <cellStyle name="Normal 89 6" xfId="42727"/>
    <cellStyle name="Normal 9" xfId="830"/>
    <cellStyle name="Normal 9 2" xfId="3517"/>
    <cellStyle name="Normal 90" xfId="5216"/>
    <cellStyle name="Normal 90 2" xfId="5827"/>
    <cellStyle name="Normal 90 2 2" xfId="11188"/>
    <cellStyle name="Normal 90 2 2 2" xfId="30746"/>
    <cellStyle name="Normal 90 2 2 3" xfId="48532"/>
    <cellStyle name="Normal 90 2 3" xfId="17311"/>
    <cellStyle name="Normal 90 2 3 2" xfId="36670"/>
    <cellStyle name="Normal 90 2 4" xfId="25487"/>
    <cellStyle name="Normal 90 2 5" xfId="43317"/>
    <cellStyle name="Normal 90 3" xfId="10583"/>
    <cellStyle name="Normal 90 3 2" xfId="30141"/>
    <cellStyle name="Normal 90 3 3" xfId="47941"/>
    <cellStyle name="Normal 90 4" xfId="16706"/>
    <cellStyle name="Normal 90 4 2" xfId="36079"/>
    <cellStyle name="Normal 90 5" xfId="24896"/>
    <cellStyle name="Normal 90 6" xfId="42726"/>
    <cellStyle name="Normal 91" xfId="5234"/>
    <cellStyle name="Normal 91 2" xfId="5844"/>
    <cellStyle name="Normal 91 2 2" xfId="11205"/>
    <cellStyle name="Normal 91 2 2 2" xfId="30763"/>
    <cellStyle name="Normal 91 2 2 3" xfId="48549"/>
    <cellStyle name="Normal 91 2 3" xfId="17328"/>
    <cellStyle name="Normal 91 2 3 2" xfId="36687"/>
    <cellStyle name="Normal 91 2 4" xfId="25504"/>
    <cellStyle name="Normal 91 2 5" xfId="43334"/>
    <cellStyle name="Normal 91 3" xfId="10601"/>
    <cellStyle name="Normal 91 3 2" xfId="30159"/>
    <cellStyle name="Normal 91 3 3" xfId="47958"/>
    <cellStyle name="Normal 91 4" xfId="16724"/>
    <cellStyle name="Normal 91 4 2" xfId="36096"/>
    <cellStyle name="Normal 91 5" xfId="24913"/>
    <cellStyle name="Normal 91 6" xfId="42743"/>
    <cellStyle name="Normal 92" xfId="5237"/>
    <cellStyle name="Normal 92 2" xfId="5846"/>
    <cellStyle name="Normal 92 2 2" xfId="11207"/>
    <cellStyle name="Normal 92 2 2 2" xfId="30765"/>
    <cellStyle name="Normal 92 2 2 3" xfId="48551"/>
    <cellStyle name="Normal 92 2 3" xfId="17330"/>
    <cellStyle name="Normal 92 2 3 2" xfId="36689"/>
    <cellStyle name="Normal 92 2 4" xfId="25506"/>
    <cellStyle name="Normal 92 2 5" xfId="43336"/>
    <cellStyle name="Normal 92 3" xfId="10603"/>
    <cellStyle name="Normal 92 3 2" xfId="30161"/>
    <cellStyle name="Normal 92 3 3" xfId="47960"/>
    <cellStyle name="Normal 92 4" xfId="16726"/>
    <cellStyle name="Normal 92 4 2" xfId="36098"/>
    <cellStyle name="Normal 92 5" xfId="24915"/>
    <cellStyle name="Normal 92 6" xfId="42745"/>
    <cellStyle name="Normal 93" xfId="4995"/>
    <cellStyle name="Normal 93 2" xfId="5633"/>
    <cellStyle name="Normal 93 2 2" xfId="10994"/>
    <cellStyle name="Normal 93 2 2 2" xfId="30552"/>
    <cellStyle name="Normal 93 2 2 3" xfId="48338"/>
    <cellStyle name="Normal 93 2 3" xfId="17117"/>
    <cellStyle name="Normal 93 2 3 2" xfId="36476"/>
    <cellStyle name="Normal 93 2 4" xfId="25293"/>
    <cellStyle name="Normal 93 2 5" xfId="43123"/>
    <cellStyle name="Normal 93 3" xfId="10376"/>
    <cellStyle name="Normal 93 3 2" xfId="29934"/>
    <cellStyle name="Normal 93 3 3" xfId="47747"/>
    <cellStyle name="Normal 93 4" xfId="16498"/>
    <cellStyle name="Normal 93 4 2" xfId="35885"/>
    <cellStyle name="Normal 93 5" xfId="24702"/>
    <cellStyle name="Normal 93 6" xfId="42532"/>
    <cellStyle name="Normal 94" xfId="5440"/>
    <cellStyle name="Normal 95" xfId="5438"/>
    <cellStyle name="Normal 95 2" xfId="10804"/>
    <cellStyle name="Normal 95 2 2" xfId="30362"/>
    <cellStyle name="Normal 95 2 3" xfId="48148"/>
    <cellStyle name="Normal 95 3" xfId="16927"/>
    <cellStyle name="Normal 95 3 2" xfId="36286"/>
    <cellStyle name="Normal 95 4" xfId="25103"/>
    <cellStyle name="Normal 95 5" xfId="42933"/>
    <cellStyle name="Normal 96" xfId="6963"/>
    <cellStyle name="Normal 97" xfId="6901"/>
    <cellStyle name="Normal 98" xfId="12262"/>
    <cellStyle name="Normal 98 2" xfId="31820"/>
    <cellStyle name="Normal 98 3" xfId="49605"/>
    <cellStyle name="Normal 99" xfId="12966"/>
    <cellStyle name="Normal 99 2" xfId="32522"/>
    <cellStyle name="Normal GHG Numbers (0.00)" xfId="831"/>
    <cellStyle name="Normal GHG Numbers (0.00) 2" xfId="12611"/>
    <cellStyle name="Normal GHG Numbers (0.00) 2 2" xfId="32168"/>
    <cellStyle name="Normal GHG Numbers (0.00) 3" xfId="13000"/>
    <cellStyle name="Normal GHG Numbers (0.00) 4" xfId="50300"/>
    <cellStyle name="Normal GHG Textfiels Bold" xfId="832"/>
    <cellStyle name="Normal GHG Textfiels Bold 2" xfId="12612"/>
    <cellStyle name="Normal GHG Textfiels Bold 2 2" xfId="32169"/>
    <cellStyle name="Normal GHG Textfiels Bold 3" xfId="13001"/>
    <cellStyle name="Normal GHG Textfiels Bold 4" xfId="50301"/>
    <cellStyle name="Normal GHG whole table" xfId="833"/>
    <cellStyle name="Normal GHG whole table 2" xfId="12613"/>
    <cellStyle name="Normal GHG whole table 2 2" xfId="32170"/>
    <cellStyle name="Normal GHG whole table 3" xfId="13002"/>
    <cellStyle name="Normal GHG whole table 4" xfId="50302"/>
    <cellStyle name="Normal GHG-Shade" xfId="834"/>
    <cellStyle name="Normal GHG-Shade 2" xfId="4963"/>
    <cellStyle name="Normal GHG-Shade 3" xfId="5442"/>
    <cellStyle name="Note 10" xfId="1089"/>
    <cellStyle name="Note 10 2" xfId="3229"/>
    <cellStyle name="Note 10 2 2" xfId="14865"/>
    <cellStyle name="Note 10 3" xfId="3043"/>
    <cellStyle name="Note 10 4" xfId="2888"/>
    <cellStyle name="Note 10 4 2" xfId="14677"/>
    <cellStyle name="Note 11" xfId="1121"/>
    <cellStyle name="Note 11 10" xfId="6561"/>
    <cellStyle name="Note 11 10 2" xfId="11922"/>
    <cellStyle name="Note 11 10 2 2" xfId="31480"/>
    <cellStyle name="Note 11 10 2 3" xfId="49265"/>
    <cellStyle name="Note 11 10 3" xfId="18045"/>
    <cellStyle name="Note 11 10 3 2" xfId="37403"/>
    <cellStyle name="Note 11 10 4" xfId="26220"/>
    <cellStyle name="Note 11 10 5" xfId="44050"/>
    <cellStyle name="Note 11 11" xfId="7083"/>
    <cellStyle name="Note 11 11 2" xfId="26643"/>
    <cellStyle name="Note 11 11 3" xfId="44468"/>
    <cellStyle name="Note 11 12" xfId="12290"/>
    <cellStyle name="Note 11 12 2" xfId="31848"/>
    <cellStyle name="Note 11 12 3" xfId="49633"/>
    <cellStyle name="Note 11 13" xfId="12643"/>
    <cellStyle name="Note 11 13 2" xfId="32200"/>
    <cellStyle name="Note 11 13 3" xfId="49943"/>
    <cellStyle name="Note 11 14" xfId="13094"/>
    <cellStyle name="Note 11 14 2" xfId="32596"/>
    <cellStyle name="Note 11 15" xfId="18411"/>
    <cellStyle name="Note 11 15 2" xfId="37769"/>
    <cellStyle name="Note 11 16" xfId="21413"/>
    <cellStyle name="Note 11 17" xfId="19929"/>
    <cellStyle name="Note 11 18" xfId="39253"/>
    <cellStyle name="Note 11 2" xfId="1236"/>
    <cellStyle name="Note 11 2 10" xfId="7141"/>
    <cellStyle name="Note 11 2 10 2" xfId="26701"/>
    <cellStyle name="Note 11 2 10 3" xfId="44526"/>
    <cellStyle name="Note 11 2 11" xfId="12349"/>
    <cellStyle name="Note 11 2 11 2" xfId="31907"/>
    <cellStyle name="Note 11 2 11 3" xfId="49691"/>
    <cellStyle name="Note 11 2 12" xfId="12704"/>
    <cellStyle name="Note 11 2 12 2" xfId="32260"/>
    <cellStyle name="Note 11 2 12 3" xfId="50001"/>
    <cellStyle name="Note 11 2 13" xfId="13157"/>
    <cellStyle name="Note 11 2 13 2" xfId="32656"/>
    <cellStyle name="Note 11 2 14" xfId="18469"/>
    <cellStyle name="Note 11 2 14 2" xfId="37827"/>
    <cellStyle name="Note 11 2 15" xfId="21471"/>
    <cellStyle name="Note 11 2 16" xfId="19987"/>
    <cellStyle name="Note 11 2 17" xfId="39311"/>
    <cellStyle name="Note 11 2 2" xfId="1491"/>
    <cellStyle name="Note 11 2 2 10" xfId="12862"/>
    <cellStyle name="Note 11 2 2 10 2" xfId="32418"/>
    <cellStyle name="Note 11 2 2 10 3" xfId="50157"/>
    <cellStyle name="Note 11 2 2 11" xfId="13368"/>
    <cellStyle name="Note 11 2 2 11 2" xfId="32801"/>
    <cellStyle name="Note 11 2 2 12" xfId="18648"/>
    <cellStyle name="Note 11 2 2 12 2" xfId="37972"/>
    <cellStyle name="Note 11 2 2 13" xfId="21616"/>
    <cellStyle name="Note 11 2 2 14" xfId="20132"/>
    <cellStyle name="Note 11 2 2 15" xfId="39456"/>
    <cellStyle name="Note 11 2 2 2" xfId="1784"/>
    <cellStyle name="Note 11 2 2 2 10" xfId="39747"/>
    <cellStyle name="Note 11 2 2 2 2" xfId="2530"/>
    <cellStyle name="Note 11 2 2 2 2 2" xfId="4553"/>
    <cellStyle name="Note 11 2 2 2 2 2 2" xfId="9940"/>
    <cellStyle name="Note 11 2 2 2 2 2 2 2" xfId="29498"/>
    <cellStyle name="Note 11 2 2 2 2 2 2 3" xfId="47312"/>
    <cellStyle name="Note 11 2 2 2 2 2 3" xfId="16059"/>
    <cellStyle name="Note 11 2 2 2 2 2 3 2" xfId="35450"/>
    <cellStyle name="Note 11 2 2 2 2 2 4" xfId="24267"/>
    <cellStyle name="Note 11 2 2 2 2 2 5" xfId="42097"/>
    <cellStyle name="Note 11 2 2 2 2 3" xfId="8325"/>
    <cellStyle name="Note 11 2 2 2 2 3 2" xfId="27885"/>
    <cellStyle name="Note 11 2 2 2 2 3 3" xfId="45704"/>
    <cellStyle name="Note 11 2 2 2 2 4" xfId="14406"/>
    <cellStyle name="Note 11 2 2 2 2 4 2" xfId="33834"/>
    <cellStyle name="Note 11 2 2 2 2 5" xfId="19681"/>
    <cellStyle name="Note 11 2 2 2 2 5 2" xfId="39005"/>
    <cellStyle name="Note 11 2 2 2 2 6" xfId="22651"/>
    <cellStyle name="Note 11 2 2 2 2 7" xfId="21165"/>
    <cellStyle name="Note 11 2 2 2 2 8" xfId="40489"/>
    <cellStyle name="Note 11 2 2 2 3" xfId="3823"/>
    <cellStyle name="Note 11 2 2 2 3 2" xfId="9210"/>
    <cellStyle name="Note 11 2 2 2 3 2 2" xfId="28768"/>
    <cellStyle name="Note 11 2 2 2 3 2 3" xfId="46584"/>
    <cellStyle name="Note 11 2 2 2 3 3" xfId="15329"/>
    <cellStyle name="Note 11 2 2 2 3 3 2" xfId="34722"/>
    <cellStyle name="Note 11 2 2 2 3 4" xfId="23539"/>
    <cellStyle name="Note 11 2 2 2 3 5" xfId="41369"/>
    <cellStyle name="Note 11 2 2 2 4" xfId="5931"/>
    <cellStyle name="Note 11 2 2 2 4 2" xfId="11292"/>
    <cellStyle name="Note 11 2 2 2 4 2 2" xfId="30850"/>
    <cellStyle name="Note 11 2 2 2 4 2 3" xfId="48636"/>
    <cellStyle name="Note 11 2 2 2 4 3" xfId="17415"/>
    <cellStyle name="Note 11 2 2 2 4 3 2" xfId="36774"/>
    <cellStyle name="Note 11 2 2 2 4 4" xfId="25591"/>
    <cellStyle name="Note 11 2 2 2 4 5" xfId="43421"/>
    <cellStyle name="Note 11 2 2 2 5" xfId="7579"/>
    <cellStyle name="Note 11 2 2 2 5 2" xfId="27139"/>
    <cellStyle name="Note 11 2 2 2 5 3" xfId="44962"/>
    <cellStyle name="Note 11 2 2 2 6" xfId="13660"/>
    <cellStyle name="Note 11 2 2 2 6 2" xfId="33092"/>
    <cellStyle name="Note 11 2 2 2 7" xfId="18939"/>
    <cellStyle name="Note 11 2 2 2 7 2" xfId="38263"/>
    <cellStyle name="Note 11 2 2 2 8" xfId="21907"/>
    <cellStyle name="Note 11 2 2 2 9" xfId="20423"/>
    <cellStyle name="Note 11 2 2 3" xfId="2238"/>
    <cellStyle name="Note 11 2 2 3 2" xfId="4274"/>
    <cellStyle name="Note 11 2 2 3 2 2" xfId="9661"/>
    <cellStyle name="Note 11 2 2 3 2 2 2" xfId="29219"/>
    <cellStyle name="Note 11 2 2 3 2 2 3" xfId="47034"/>
    <cellStyle name="Note 11 2 2 3 2 3" xfId="15780"/>
    <cellStyle name="Note 11 2 2 3 2 3 2" xfId="35172"/>
    <cellStyle name="Note 11 2 2 3 2 4" xfId="23989"/>
    <cellStyle name="Note 11 2 2 3 2 5" xfId="41819"/>
    <cellStyle name="Note 11 2 2 3 3" xfId="8033"/>
    <cellStyle name="Note 11 2 2 3 3 2" xfId="27593"/>
    <cellStyle name="Note 11 2 2 3 3 3" xfId="45413"/>
    <cellStyle name="Note 11 2 2 3 4" xfId="14114"/>
    <cellStyle name="Note 11 2 2 3 4 2" xfId="33543"/>
    <cellStyle name="Note 11 2 2 3 5" xfId="19390"/>
    <cellStyle name="Note 11 2 2 3 5 2" xfId="38714"/>
    <cellStyle name="Note 11 2 2 3 6" xfId="22359"/>
    <cellStyle name="Note 11 2 2 3 7" xfId="20874"/>
    <cellStyle name="Note 11 2 2 3 8" xfId="40198"/>
    <cellStyle name="Note 11 2 2 4" xfId="3411"/>
    <cellStyle name="Note 11 2 2 4 2" xfId="8903"/>
    <cellStyle name="Note 11 2 2 4 2 2" xfId="28463"/>
    <cellStyle name="Note 11 2 2 4 2 3" xfId="46280"/>
    <cellStyle name="Note 11 2 2 4 3" xfId="15005"/>
    <cellStyle name="Note 11 2 2 4 3 2" xfId="34418"/>
    <cellStyle name="Note 11 2 2 4 4" xfId="23235"/>
    <cellStyle name="Note 11 2 2 4 5" xfId="41065"/>
    <cellStyle name="Note 11 2 2 5" xfId="5322"/>
    <cellStyle name="Note 11 2 2 5 2" xfId="10688"/>
    <cellStyle name="Note 11 2 2 5 2 2" xfId="30246"/>
    <cellStyle name="Note 11 2 2 5 2 3" xfId="48045"/>
    <cellStyle name="Note 11 2 2 5 3" xfId="16811"/>
    <cellStyle name="Note 11 2 2 5 3 2" xfId="36183"/>
    <cellStyle name="Note 11 2 2 5 4" xfId="25000"/>
    <cellStyle name="Note 11 2 2 5 5" xfId="42830"/>
    <cellStyle name="Note 11 2 2 6" xfId="6418"/>
    <cellStyle name="Note 11 2 2 6 2" xfId="11779"/>
    <cellStyle name="Note 11 2 2 6 2 2" xfId="31337"/>
    <cellStyle name="Note 11 2 2 6 2 3" xfId="49122"/>
    <cellStyle name="Note 11 2 2 6 3" xfId="17902"/>
    <cellStyle name="Note 11 2 2 6 3 2" xfId="37260"/>
    <cellStyle name="Note 11 2 2 6 4" xfId="26077"/>
    <cellStyle name="Note 11 2 2 6 5" xfId="43907"/>
    <cellStyle name="Note 11 2 2 7" xfId="6822"/>
    <cellStyle name="Note 11 2 2 7 2" xfId="12183"/>
    <cellStyle name="Note 11 2 2 7 2 2" xfId="31741"/>
    <cellStyle name="Note 11 2 2 7 2 3" xfId="49526"/>
    <cellStyle name="Note 11 2 2 7 3" xfId="18306"/>
    <cellStyle name="Note 11 2 2 7 3 2" xfId="37664"/>
    <cellStyle name="Note 11 2 2 7 4" xfId="26481"/>
    <cellStyle name="Note 11 2 2 7 5" xfId="44311"/>
    <cellStyle name="Note 11 2 2 8" xfId="7287"/>
    <cellStyle name="Note 11 2 2 8 2" xfId="26847"/>
    <cellStyle name="Note 11 2 2 8 3" xfId="44671"/>
    <cellStyle name="Note 11 2 2 9" xfId="12506"/>
    <cellStyle name="Note 11 2 2 9 2" xfId="32063"/>
    <cellStyle name="Note 11 2 2 9 3" xfId="49847"/>
    <cellStyle name="Note 11 2 3" xfId="1638"/>
    <cellStyle name="Note 11 2 3 10" xfId="39602"/>
    <cellStyle name="Note 11 2 3 2" xfId="2384"/>
    <cellStyle name="Note 11 2 3 2 2" xfId="4407"/>
    <cellStyle name="Note 11 2 3 2 2 2" xfId="9794"/>
    <cellStyle name="Note 11 2 3 2 2 2 2" xfId="29352"/>
    <cellStyle name="Note 11 2 3 2 2 2 3" xfId="47167"/>
    <cellStyle name="Note 11 2 3 2 2 3" xfId="15913"/>
    <cellStyle name="Note 11 2 3 2 2 3 2" xfId="35305"/>
    <cellStyle name="Note 11 2 3 2 2 4" xfId="24122"/>
    <cellStyle name="Note 11 2 3 2 2 5" xfId="41952"/>
    <cellStyle name="Note 11 2 3 2 3" xfId="5719"/>
    <cellStyle name="Note 11 2 3 2 3 2" xfId="11080"/>
    <cellStyle name="Note 11 2 3 2 3 2 2" xfId="30638"/>
    <cellStyle name="Note 11 2 3 2 3 2 3" xfId="48424"/>
    <cellStyle name="Note 11 2 3 2 3 3" xfId="17203"/>
    <cellStyle name="Note 11 2 3 2 3 3 2" xfId="36562"/>
    <cellStyle name="Note 11 2 3 2 3 4" xfId="25379"/>
    <cellStyle name="Note 11 2 3 2 3 5" xfId="43209"/>
    <cellStyle name="Note 11 2 3 2 4" xfId="8179"/>
    <cellStyle name="Note 11 2 3 2 4 2" xfId="27739"/>
    <cellStyle name="Note 11 2 3 2 4 3" xfId="45559"/>
    <cellStyle name="Note 11 2 3 2 5" xfId="14260"/>
    <cellStyle name="Note 11 2 3 2 5 2" xfId="33689"/>
    <cellStyle name="Note 11 2 3 2 6" xfId="19536"/>
    <cellStyle name="Note 11 2 3 2 6 2" xfId="38860"/>
    <cellStyle name="Note 11 2 3 2 7" xfId="22505"/>
    <cellStyle name="Note 11 2 3 2 8" xfId="21020"/>
    <cellStyle name="Note 11 2 3 2 9" xfId="40344"/>
    <cellStyle name="Note 11 2 3 3" xfId="3680"/>
    <cellStyle name="Note 11 2 3 3 2" xfId="9067"/>
    <cellStyle name="Note 11 2 3 3 2 2" xfId="28625"/>
    <cellStyle name="Note 11 2 3 3 2 3" xfId="46441"/>
    <cellStyle name="Note 11 2 3 3 3" xfId="15186"/>
    <cellStyle name="Note 11 2 3 3 3 2" xfId="34579"/>
    <cellStyle name="Note 11 2 3 3 4" xfId="23396"/>
    <cellStyle name="Note 11 2 3 3 5" xfId="41226"/>
    <cellStyle name="Note 11 2 3 4" xfId="5095"/>
    <cellStyle name="Note 11 2 3 4 2" xfId="10462"/>
    <cellStyle name="Note 11 2 3 4 2 2" xfId="30020"/>
    <cellStyle name="Note 11 2 3 4 2 3" xfId="47833"/>
    <cellStyle name="Note 11 2 3 4 3" xfId="16585"/>
    <cellStyle name="Note 11 2 3 4 3 2" xfId="35971"/>
    <cellStyle name="Note 11 2 3 4 4" xfId="24788"/>
    <cellStyle name="Note 11 2 3 4 5" xfId="42618"/>
    <cellStyle name="Note 11 2 3 5" xfId="7433"/>
    <cellStyle name="Note 11 2 3 5 2" xfId="26993"/>
    <cellStyle name="Note 11 2 3 5 3" xfId="44817"/>
    <cellStyle name="Note 11 2 3 6" xfId="13514"/>
    <cellStyle name="Note 11 2 3 6 2" xfId="32947"/>
    <cellStyle name="Note 11 2 3 7" xfId="18794"/>
    <cellStyle name="Note 11 2 3 7 2" xfId="38118"/>
    <cellStyle name="Note 11 2 3 8" xfId="21762"/>
    <cellStyle name="Note 11 2 3 9" xfId="20278"/>
    <cellStyle name="Note 11 2 4" xfId="1946"/>
    <cellStyle name="Note 11 2 4 10" xfId="39908"/>
    <cellStyle name="Note 11 2 4 2" xfId="2691"/>
    <cellStyle name="Note 11 2 4 2 2" xfId="4713"/>
    <cellStyle name="Note 11 2 4 2 2 2" xfId="10100"/>
    <cellStyle name="Note 11 2 4 2 2 2 2" xfId="29658"/>
    <cellStyle name="Note 11 2 4 2 2 2 3" xfId="47472"/>
    <cellStyle name="Note 11 2 4 2 2 3" xfId="16219"/>
    <cellStyle name="Note 11 2 4 2 2 3 2" xfId="35610"/>
    <cellStyle name="Note 11 2 4 2 2 4" xfId="24427"/>
    <cellStyle name="Note 11 2 4 2 2 5" xfId="42257"/>
    <cellStyle name="Note 11 2 4 2 3" xfId="8486"/>
    <cellStyle name="Note 11 2 4 2 3 2" xfId="28046"/>
    <cellStyle name="Note 11 2 4 2 3 3" xfId="45865"/>
    <cellStyle name="Note 11 2 4 2 4" xfId="14567"/>
    <cellStyle name="Note 11 2 4 2 4 2" xfId="33995"/>
    <cellStyle name="Note 11 2 4 2 5" xfId="19842"/>
    <cellStyle name="Note 11 2 4 2 5 2" xfId="39166"/>
    <cellStyle name="Note 11 2 4 2 6" xfId="22812"/>
    <cellStyle name="Note 11 2 4 2 7" xfId="21326"/>
    <cellStyle name="Note 11 2 4 2 8" xfId="40650"/>
    <cellStyle name="Note 11 2 4 3" xfId="3983"/>
    <cellStyle name="Note 11 2 4 3 2" xfId="9370"/>
    <cellStyle name="Note 11 2 4 3 2 2" xfId="28928"/>
    <cellStyle name="Note 11 2 4 3 2 3" xfId="46744"/>
    <cellStyle name="Note 11 2 4 3 3" xfId="15489"/>
    <cellStyle name="Note 11 2 4 3 3 2" xfId="34882"/>
    <cellStyle name="Note 11 2 4 3 4" xfId="23699"/>
    <cellStyle name="Note 11 2 4 3 5" xfId="41529"/>
    <cellStyle name="Note 11 2 4 4" xfId="5529"/>
    <cellStyle name="Note 11 2 4 4 2" xfId="10890"/>
    <cellStyle name="Note 11 2 4 4 2 2" xfId="30448"/>
    <cellStyle name="Note 11 2 4 4 2 3" xfId="48234"/>
    <cellStyle name="Note 11 2 4 4 3" xfId="17013"/>
    <cellStyle name="Note 11 2 4 4 3 2" xfId="36372"/>
    <cellStyle name="Note 11 2 4 4 4" xfId="25189"/>
    <cellStyle name="Note 11 2 4 4 5" xfId="43019"/>
    <cellStyle name="Note 11 2 4 5" xfId="7741"/>
    <cellStyle name="Note 11 2 4 5 2" xfId="27301"/>
    <cellStyle name="Note 11 2 4 5 3" xfId="45123"/>
    <cellStyle name="Note 11 2 4 6" xfId="13822"/>
    <cellStyle name="Note 11 2 4 6 2" xfId="33253"/>
    <cellStyle name="Note 11 2 4 7" xfId="19100"/>
    <cellStyle name="Note 11 2 4 7 2" xfId="38424"/>
    <cellStyle name="Note 11 2 4 8" xfId="22068"/>
    <cellStyle name="Note 11 2 4 9" xfId="20584"/>
    <cellStyle name="Note 11 2 5" xfId="2092"/>
    <cellStyle name="Note 11 2 5 2" xfId="4128"/>
    <cellStyle name="Note 11 2 5 2 2" xfId="9515"/>
    <cellStyle name="Note 11 2 5 2 2 2" xfId="29073"/>
    <cellStyle name="Note 11 2 5 2 2 3" xfId="46889"/>
    <cellStyle name="Note 11 2 5 2 3" xfId="15634"/>
    <cellStyle name="Note 11 2 5 2 3 2" xfId="35027"/>
    <cellStyle name="Note 11 2 5 2 4" xfId="23844"/>
    <cellStyle name="Note 11 2 5 2 5" xfId="41674"/>
    <cellStyle name="Note 11 2 5 3" xfId="7887"/>
    <cellStyle name="Note 11 2 5 3 2" xfId="27447"/>
    <cellStyle name="Note 11 2 5 3 3" xfId="45268"/>
    <cellStyle name="Note 11 2 5 4" xfId="13968"/>
    <cellStyle name="Note 11 2 5 4 2" xfId="33398"/>
    <cellStyle name="Note 11 2 5 5" xfId="19245"/>
    <cellStyle name="Note 11 2 5 5 2" xfId="38569"/>
    <cellStyle name="Note 11 2 5 6" xfId="22213"/>
    <cellStyle name="Note 11 2 5 7" xfId="20729"/>
    <cellStyle name="Note 11 2 5 8" xfId="40053"/>
    <cellStyle name="Note 11 2 6" xfId="3120"/>
    <cellStyle name="Note 11 2 6 2" xfId="8700"/>
    <cellStyle name="Note 11 2 6 2 2" xfId="28260"/>
    <cellStyle name="Note 11 2 6 2 3" xfId="46077"/>
    <cellStyle name="Note 11 2 6 3" xfId="14791"/>
    <cellStyle name="Note 11 2 6 3 2" xfId="34211"/>
    <cellStyle name="Note 11 2 6 4" xfId="23028"/>
    <cellStyle name="Note 11 2 6 5" xfId="40862"/>
    <cellStyle name="Note 11 2 7" xfId="4888"/>
    <cellStyle name="Note 11 2 7 2" xfId="10272"/>
    <cellStyle name="Note 11 2 7 2 2" xfId="29830"/>
    <cellStyle name="Note 11 2 7 2 3" xfId="47643"/>
    <cellStyle name="Note 11 2 7 3" xfId="16394"/>
    <cellStyle name="Note 11 2 7 3 2" xfId="35781"/>
    <cellStyle name="Note 11 2 7 4" xfId="24598"/>
    <cellStyle name="Note 11 2 7 5" xfId="42428"/>
    <cellStyle name="Note 11 2 8" xfId="6215"/>
    <cellStyle name="Note 11 2 8 2" xfId="11576"/>
    <cellStyle name="Note 11 2 8 2 2" xfId="31134"/>
    <cellStyle name="Note 11 2 8 2 3" xfId="48919"/>
    <cellStyle name="Note 11 2 8 3" xfId="17699"/>
    <cellStyle name="Note 11 2 8 3 2" xfId="37057"/>
    <cellStyle name="Note 11 2 8 4" xfId="25874"/>
    <cellStyle name="Note 11 2 8 5" xfId="43704"/>
    <cellStyle name="Note 11 2 9" xfId="6619"/>
    <cellStyle name="Note 11 2 9 2" xfId="11980"/>
    <cellStyle name="Note 11 2 9 2 2" xfId="31538"/>
    <cellStyle name="Note 11 2 9 2 3" xfId="49323"/>
    <cellStyle name="Note 11 2 9 3" xfId="18103"/>
    <cellStyle name="Note 11 2 9 3 2" xfId="37461"/>
    <cellStyle name="Note 11 2 9 4" xfId="26278"/>
    <cellStyle name="Note 11 2 9 5" xfId="44108"/>
    <cellStyle name="Note 11 3" xfId="1427"/>
    <cellStyle name="Note 11 3 10" xfId="12804"/>
    <cellStyle name="Note 11 3 10 2" xfId="32360"/>
    <cellStyle name="Note 11 3 10 3" xfId="50099"/>
    <cellStyle name="Note 11 3 11" xfId="13306"/>
    <cellStyle name="Note 11 3 11 2" xfId="32743"/>
    <cellStyle name="Note 11 3 12" xfId="18588"/>
    <cellStyle name="Note 11 3 12 2" xfId="37914"/>
    <cellStyle name="Note 11 3 13" xfId="21558"/>
    <cellStyle name="Note 11 3 14" xfId="20074"/>
    <cellStyle name="Note 11 3 15" xfId="39398"/>
    <cellStyle name="Note 11 3 2" xfId="1725"/>
    <cellStyle name="Note 11 3 2 10" xfId="39689"/>
    <cellStyle name="Note 11 3 2 2" xfId="2471"/>
    <cellStyle name="Note 11 3 2 2 2" xfId="4494"/>
    <cellStyle name="Note 11 3 2 2 2 2" xfId="9881"/>
    <cellStyle name="Note 11 3 2 2 2 2 2" xfId="29439"/>
    <cellStyle name="Note 11 3 2 2 2 2 3" xfId="47254"/>
    <cellStyle name="Note 11 3 2 2 2 3" xfId="16000"/>
    <cellStyle name="Note 11 3 2 2 2 3 2" xfId="35392"/>
    <cellStyle name="Note 11 3 2 2 2 4" xfId="24209"/>
    <cellStyle name="Note 11 3 2 2 2 5" xfId="42039"/>
    <cellStyle name="Note 11 3 2 2 3" xfId="8266"/>
    <cellStyle name="Note 11 3 2 2 3 2" xfId="27826"/>
    <cellStyle name="Note 11 3 2 2 3 3" xfId="45646"/>
    <cellStyle name="Note 11 3 2 2 4" xfId="14347"/>
    <cellStyle name="Note 11 3 2 2 4 2" xfId="33776"/>
    <cellStyle name="Note 11 3 2 2 5" xfId="19623"/>
    <cellStyle name="Note 11 3 2 2 5 2" xfId="38947"/>
    <cellStyle name="Note 11 3 2 2 6" xfId="22592"/>
    <cellStyle name="Note 11 3 2 2 7" xfId="21107"/>
    <cellStyle name="Note 11 3 2 2 8" xfId="40431"/>
    <cellStyle name="Note 11 3 2 3" xfId="3765"/>
    <cellStyle name="Note 11 3 2 3 2" xfId="9152"/>
    <cellStyle name="Note 11 3 2 3 2 2" xfId="28710"/>
    <cellStyle name="Note 11 3 2 3 2 3" xfId="46526"/>
    <cellStyle name="Note 11 3 2 3 3" xfId="15271"/>
    <cellStyle name="Note 11 3 2 3 3 2" xfId="34664"/>
    <cellStyle name="Note 11 3 2 3 4" xfId="23481"/>
    <cellStyle name="Note 11 3 2 3 5" xfId="41311"/>
    <cellStyle name="Note 11 3 2 4" xfId="5873"/>
    <cellStyle name="Note 11 3 2 4 2" xfId="11234"/>
    <cellStyle name="Note 11 3 2 4 2 2" xfId="30792"/>
    <cellStyle name="Note 11 3 2 4 2 3" xfId="48578"/>
    <cellStyle name="Note 11 3 2 4 3" xfId="17357"/>
    <cellStyle name="Note 11 3 2 4 3 2" xfId="36716"/>
    <cellStyle name="Note 11 3 2 4 4" xfId="25533"/>
    <cellStyle name="Note 11 3 2 4 5" xfId="43363"/>
    <cellStyle name="Note 11 3 2 5" xfId="7520"/>
    <cellStyle name="Note 11 3 2 5 2" xfId="27080"/>
    <cellStyle name="Note 11 3 2 5 3" xfId="44904"/>
    <cellStyle name="Note 11 3 2 6" xfId="13601"/>
    <cellStyle name="Note 11 3 2 6 2" xfId="33034"/>
    <cellStyle name="Note 11 3 2 7" xfId="18881"/>
    <cellStyle name="Note 11 3 2 7 2" xfId="38205"/>
    <cellStyle name="Note 11 3 2 8" xfId="21849"/>
    <cellStyle name="Note 11 3 2 9" xfId="20365"/>
    <cellStyle name="Note 11 3 3" xfId="2179"/>
    <cellStyle name="Note 11 3 3 2" xfId="4215"/>
    <cellStyle name="Note 11 3 3 2 2" xfId="9602"/>
    <cellStyle name="Note 11 3 3 2 2 2" xfId="29160"/>
    <cellStyle name="Note 11 3 3 2 2 3" xfId="46976"/>
    <cellStyle name="Note 11 3 3 2 3" xfId="15721"/>
    <cellStyle name="Note 11 3 3 2 3 2" xfId="35114"/>
    <cellStyle name="Note 11 3 3 2 4" xfId="23931"/>
    <cellStyle name="Note 11 3 3 2 5" xfId="41761"/>
    <cellStyle name="Note 11 3 3 3" xfId="7974"/>
    <cellStyle name="Note 11 3 3 3 2" xfId="27534"/>
    <cellStyle name="Note 11 3 3 3 3" xfId="45355"/>
    <cellStyle name="Note 11 3 3 4" xfId="14055"/>
    <cellStyle name="Note 11 3 3 4 2" xfId="33485"/>
    <cellStyle name="Note 11 3 3 5" xfId="19332"/>
    <cellStyle name="Note 11 3 3 5 2" xfId="38656"/>
    <cellStyle name="Note 11 3 3 6" xfId="22300"/>
    <cellStyle name="Note 11 3 3 7" xfId="20816"/>
    <cellStyle name="Note 11 3 3 8" xfId="40140"/>
    <cellStyle name="Note 11 3 4" xfId="3353"/>
    <cellStyle name="Note 11 3 4 2" xfId="8845"/>
    <cellStyle name="Note 11 3 4 2 2" xfId="28405"/>
    <cellStyle name="Note 11 3 4 2 3" xfId="46222"/>
    <cellStyle name="Note 11 3 4 3" xfId="14947"/>
    <cellStyle name="Note 11 3 4 3 2" xfId="34360"/>
    <cellStyle name="Note 11 3 4 4" xfId="23177"/>
    <cellStyle name="Note 11 3 4 5" xfId="41007"/>
    <cellStyle name="Note 11 3 5" xfId="5264"/>
    <cellStyle name="Note 11 3 5 2" xfId="10630"/>
    <cellStyle name="Note 11 3 5 2 2" xfId="30188"/>
    <cellStyle name="Note 11 3 5 2 3" xfId="47987"/>
    <cellStyle name="Note 11 3 5 3" xfId="16753"/>
    <cellStyle name="Note 11 3 5 3 2" xfId="36125"/>
    <cellStyle name="Note 11 3 5 4" xfId="24942"/>
    <cellStyle name="Note 11 3 5 5" xfId="42772"/>
    <cellStyle name="Note 11 3 6" xfId="6360"/>
    <cellStyle name="Note 11 3 6 2" xfId="11721"/>
    <cellStyle name="Note 11 3 6 2 2" xfId="31279"/>
    <cellStyle name="Note 11 3 6 2 3" xfId="49064"/>
    <cellStyle name="Note 11 3 6 3" xfId="17844"/>
    <cellStyle name="Note 11 3 6 3 2" xfId="37202"/>
    <cellStyle name="Note 11 3 6 4" xfId="26019"/>
    <cellStyle name="Note 11 3 6 5" xfId="43849"/>
    <cellStyle name="Note 11 3 7" xfId="6764"/>
    <cellStyle name="Note 11 3 7 2" xfId="12125"/>
    <cellStyle name="Note 11 3 7 2 2" xfId="31683"/>
    <cellStyle name="Note 11 3 7 2 3" xfId="49468"/>
    <cellStyle name="Note 11 3 7 3" xfId="18248"/>
    <cellStyle name="Note 11 3 7 3 2" xfId="37606"/>
    <cellStyle name="Note 11 3 7 4" xfId="26423"/>
    <cellStyle name="Note 11 3 7 5" xfId="44253"/>
    <cellStyle name="Note 11 3 8" xfId="7228"/>
    <cellStyle name="Note 11 3 8 2" xfId="26788"/>
    <cellStyle name="Note 11 3 8 3" xfId="44613"/>
    <cellStyle name="Note 11 3 9" xfId="12448"/>
    <cellStyle name="Note 11 3 9 2" xfId="32005"/>
    <cellStyle name="Note 11 3 9 3" xfId="49789"/>
    <cellStyle name="Note 11 4" xfId="1580"/>
    <cellStyle name="Note 11 4 10" xfId="39544"/>
    <cellStyle name="Note 11 4 2" xfId="2326"/>
    <cellStyle name="Note 11 4 2 2" xfId="4349"/>
    <cellStyle name="Note 11 4 2 2 2" xfId="9736"/>
    <cellStyle name="Note 11 4 2 2 2 2" xfId="29294"/>
    <cellStyle name="Note 11 4 2 2 2 3" xfId="47109"/>
    <cellStyle name="Note 11 4 2 2 3" xfId="15855"/>
    <cellStyle name="Note 11 4 2 2 3 2" xfId="35247"/>
    <cellStyle name="Note 11 4 2 2 4" xfId="24064"/>
    <cellStyle name="Note 11 4 2 2 5" xfId="41894"/>
    <cellStyle name="Note 11 4 2 3" xfId="5661"/>
    <cellStyle name="Note 11 4 2 3 2" xfId="11022"/>
    <cellStyle name="Note 11 4 2 3 2 2" xfId="30580"/>
    <cellStyle name="Note 11 4 2 3 2 3" xfId="48366"/>
    <cellStyle name="Note 11 4 2 3 3" xfId="17145"/>
    <cellStyle name="Note 11 4 2 3 3 2" xfId="36504"/>
    <cellStyle name="Note 11 4 2 3 4" xfId="25321"/>
    <cellStyle name="Note 11 4 2 3 5" xfId="43151"/>
    <cellStyle name="Note 11 4 2 4" xfId="8121"/>
    <cellStyle name="Note 11 4 2 4 2" xfId="27681"/>
    <cellStyle name="Note 11 4 2 4 3" xfId="45501"/>
    <cellStyle name="Note 11 4 2 5" xfId="14202"/>
    <cellStyle name="Note 11 4 2 5 2" xfId="33631"/>
    <cellStyle name="Note 11 4 2 6" xfId="19478"/>
    <cellStyle name="Note 11 4 2 6 2" xfId="38802"/>
    <cellStyle name="Note 11 4 2 7" xfId="22447"/>
    <cellStyle name="Note 11 4 2 8" xfId="20962"/>
    <cellStyle name="Note 11 4 2 9" xfId="40286"/>
    <cellStyle name="Note 11 4 3" xfId="3622"/>
    <cellStyle name="Note 11 4 3 2" xfId="9009"/>
    <cellStyle name="Note 11 4 3 2 2" xfId="28567"/>
    <cellStyle name="Note 11 4 3 2 3" xfId="46383"/>
    <cellStyle name="Note 11 4 3 3" xfId="15128"/>
    <cellStyle name="Note 11 4 3 3 2" xfId="34521"/>
    <cellStyle name="Note 11 4 3 4" xfId="23338"/>
    <cellStyle name="Note 11 4 3 5" xfId="41168"/>
    <cellStyle name="Note 11 4 4" xfId="5037"/>
    <cellStyle name="Note 11 4 4 2" xfId="10404"/>
    <cellStyle name="Note 11 4 4 2 2" xfId="29962"/>
    <cellStyle name="Note 11 4 4 2 3" xfId="47775"/>
    <cellStyle name="Note 11 4 4 3" xfId="16527"/>
    <cellStyle name="Note 11 4 4 3 2" xfId="35913"/>
    <cellStyle name="Note 11 4 4 4" xfId="24730"/>
    <cellStyle name="Note 11 4 4 5" xfId="42560"/>
    <cellStyle name="Note 11 4 5" xfId="7375"/>
    <cellStyle name="Note 11 4 5 2" xfId="26935"/>
    <cellStyle name="Note 11 4 5 3" xfId="44759"/>
    <cellStyle name="Note 11 4 6" xfId="13456"/>
    <cellStyle name="Note 11 4 6 2" xfId="32889"/>
    <cellStyle name="Note 11 4 7" xfId="18736"/>
    <cellStyle name="Note 11 4 7 2" xfId="38060"/>
    <cellStyle name="Note 11 4 8" xfId="21704"/>
    <cellStyle name="Note 11 4 9" xfId="20220"/>
    <cellStyle name="Note 11 5" xfId="1887"/>
    <cellStyle name="Note 11 5 10" xfId="39850"/>
    <cellStyle name="Note 11 5 2" xfId="2633"/>
    <cellStyle name="Note 11 5 2 2" xfId="4655"/>
    <cellStyle name="Note 11 5 2 2 2" xfId="10042"/>
    <cellStyle name="Note 11 5 2 2 2 2" xfId="29600"/>
    <cellStyle name="Note 11 5 2 2 2 3" xfId="47414"/>
    <cellStyle name="Note 11 5 2 2 3" xfId="16161"/>
    <cellStyle name="Note 11 5 2 2 3 2" xfId="35552"/>
    <cellStyle name="Note 11 5 2 2 4" xfId="24369"/>
    <cellStyle name="Note 11 5 2 2 5" xfId="42199"/>
    <cellStyle name="Note 11 5 2 3" xfId="8428"/>
    <cellStyle name="Note 11 5 2 3 2" xfId="27988"/>
    <cellStyle name="Note 11 5 2 3 3" xfId="45807"/>
    <cellStyle name="Note 11 5 2 4" xfId="14509"/>
    <cellStyle name="Note 11 5 2 4 2" xfId="33937"/>
    <cellStyle name="Note 11 5 2 5" xfId="19784"/>
    <cellStyle name="Note 11 5 2 5 2" xfId="39108"/>
    <cellStyle name="Note 11 5 2 6" xfId="22754"/>
    <cellStyle name="Note 11 5 2 7" xfId="21268"/>
    <cellStyle name="Note 11 5 2 8" xfId="40592"/>
    <cellStyle name="Note 11 5 3" xfId="3925"/>
    <cellStyle name="Note 11 5 3 2" xfId="9312"/>
    <cellStyle name="Note 11 5 3 2 2" xfId="28870"/>
    <cellStyle name="Note 11 5 3 2 3" xfId="46686"/>
    <cellStyle name="Note 11 5 3 3" xfId="15431"/>
    <cellStyle name="Note 11 5 3 3 2" xfId="34824"/>
    <cellStyle name="Note 11 5 3 4" xfId="23641"/>
    <cellStyle name="Note 11 5 3 5" xfId="41471"/>
    <cellStyle name="Note 11 5 4" xfId="5471"/>
    <cellStyle name="Note 11 5 4 2" xfId="10832"/>
    <cellStyle name="Note 11 5 4 2 2" xfId="30390"/>
    <cellStyle name="Note 11 5 4 2 3" xfId="48176"/>
    <cellStyle name="Note 11 5 4 3" xfId="16955"/>
    <cellStyle name="Note 11 5 4 3 2" xfId="36314"/>
    <cellStyle name="Note 11 5 4 4" xfId="25131"/>
    <cellStyle name="Note 11 5 4 5" xfId="42961"/>
    <cellStyle name="Note 11 5 5" xfId="7682"/>
    <cellStyle name="Note 11 5 5 2" xfId="27242"/>
    <cellStyle name="Note 11 5 5 3" xfId="45065"/>
    <cellStyle name="Note 11 5 6" xfId="13763"/>
    <cellStyle name="Note 11 5 6 2" xfId="33195"/>
    <cellStyle name="Note 11 5 7" xfId="19042"/>
    <cellStyle name="Note 11 5 7 2" xfId="38366"/>
    <cellStyle name="Note 11 5 8" xfId="22010"/>
    <cellStyle name="Note 11 5 9" xfId="20526"/>
    <cellStyle name="Note 11 6" xfId="2034"/>
    <cellStyle name="Note 11 6 2" xfId="4070"/>
    <cellStyle name="Note 11 6 2 2" xfId="9457"/>
    <cellStyle name="Note 11 6 2 2 2" xfId="29015"/>
    <cellStyle name="Note 11 6 2 2 3" xfId="46831"/>
    <cellStyle name="Note 11 6 2 3" xfId="15576"/>
    <cellStyle name="Note 11 6 2 3 2" xfId="34969"/>
    <cellStyle name="Note 11 6 2 4" xfId="23786"/>
    <cellStyle name="Note 11 6 2 5" xfId="41616"/>
    <cellStyle name="Note 11 6 3" xfId="7829"/>
    <cellStyle name="Note 11 6 3 2" xfId="27389"/>
    <cellStyle name="Note 11 6 3 3" xfId="45210"/>
    <cellStyle name="Note 11 6 4" xfId="13910"/>
    <cellStyle name="Note 11 6 4 2" xfId="33340"/>
    <cellStyle name="Note 11 6 5" xfId="19187"/>
    <cellStyle name="Note 11 6 5 2" xfId="38511"/>
    <cellStyle name="Note 11 6 6" xfId="22155"/>
    <cellStyle name="Note 11 6 7" xfId="20671"/>
    <cellStyle name="Note 11 6 8" xfId="39995"/>
    <cellStyle name="Note 11 7" xfId="3053"/>
    <cellStyle name="Note 11 7 2" xfId="8642"/>
    <cellStyle name="Note 11 7 2 2" xfId="28202"/>
    <cellStyle name="Note 11 7 2 3" xfId="46019"/>
    <cellStyle name="Note 11 7 3" xfId="14733"/>
    <cellStyle name="Note 11 7 3 2" xfId="34153"/>
    <cellStyle name="Note 11 7 4" xfId="22970"/>
    <cellStyle name="Note 11 7 5" xfId="40804"/>
    <cellStyle name="Note 11 8" xfId="4828"/>
    <cellStyle name="Note 11 8 2" xfId="10212"/>
    <cellStyle name="Note 11 8 2 2" xfId="29770"/>
    <cellStyle name="Note 11 8 2 3" xfId="47584"/>
    <cellStyle name="Note 11 8 3" xfId="16334"/>
    <cellStyle name="Note 11 8 3 2" xfId="35722"/>
    <cellStyle name="Note 11 8 4" xfId="24539"/>
    <cellStyle name="Note 11 8 5" xfId="42369"/>
    <cellStyle name="Note 11 9" xfId="6157"/>
    <cellStyle name="Note 11 9 2" xfId="11518"/>
    <cellStyle name="Note 11 9 2 2" xfId="31076"/>
    <cellStyle name="Note 11 9 2 3" xfId="48861"/>
    <cellStyle name="Note 11 9 3" xfId="17641"/>
    <cellStyle name="Note 11 9 3 2" xfId="36999"/>
    <cellStyle name="Note 11 9 4" xfId="25816"/>
    <cellStyle name="Note 11 9 5" xfId="43646"/>
    <cellStyle name="Note 12" xfId="1134"/>
    <cellStyle name="Note 12 10" xfId="6564"/>
    <cellStyle name="Note 12 10 2" xfId="11925"/>
    <cellStyle name="Note 12 10 2 2" xfId="31483"/>
    <cellStyle name="Note 12 10 2 3" xfId="49268"/>
    <cellStyle name="Note 12 10 3" xfId="18048"/>
    <cellStyle name="Note 12 10 3 2" xfId="37406"/>
    <cellStyle name="Note 12 10 4" xfId="26223"/>
    <cellStyle name="Note 12 10 5" xfId="44053"/>
    <cellStyle name="Note 12 11" xfId="7086"/>
    <cellStyle name="Note 12 11 2" xfId="26646"/>
    <cellStyle name="Note 12 11 3" xfId="44471"/>
    <cellStyle name="Note 12 12" xfId="12293"/>
    <cellStyle name="Note 12 12 2" xfId="31851"/>
    <cellStyle name="Note 12 12 3" xfId="49636"/>
    <cellStyle name="Note 12 13" xfId="12646"/>
    <cellStyle name="Note 12 13 2" xfId="32203"/>
    <cellStyle name="Note 12 13 3" xfId="49946"/>
    <cellStyle name="Note 12 14" xfId="13097"/>
    <cellStyle name="Note 12 14 2" xfId="32599"/>
    <cellStyle name="Note 12 15" xfId="18414"/>
    <cellStyle name="Note 12 15 2" xfId="37772"/>
    <cellStyle name="Note 12 16" xfId="21416"/>
    <cellStyle name="Note 12 17" xfId="19932"/>
    <cellStyle name="Note 12 18" xfId="39256"/>
    <cellStyle name="Note 12 2" xfId="1239"/>
    <cellStyle name="Note 12 2 10" xfId="7144"/>
    <cellStyle name="Note 12 2 10 2" xfId="26704"/>
    <cellStyle name="Note 12 2 10 3" xfId="44529"/>
    <cellStyle name="Note 12 2 11" xfId="12352"/>
    <cellStyle name="Note 12 2 11 2" xfId="31910"/>
    <cellStyle name="Note 12 2 11 3" xfId="49694"/>
    <cellStyle name="Note 12 2 12" xfId="12707"/>
    <cellStyle name="Note 12 2 12 2" xfId="32263"/>
    <cellStyle name="Note 12 2 12 3" xfId="50004"/>
    <cellStyle name="Note 12 2 13" xfId="13160"/>
    <cellStyle name="Note 12 2 13 2" xfId="32659"/>
    <cellStyle name="Note 12 2 14" xfId="18472"/>
    <cellStyle name="Note 12 2 14 2" xfId="37830"/>
    <cellStyle name="Note 12 2 15" xfId="21474"/>
    <cellStyle name="Note 12 2 16" xfId="19990"/>
    <cellStyle name="Note 12 2 17" xfId="39314"/>
    <cellStyle name="Note 12 2 2" xfId="1494"/>
    <cellStyle name="Note 12 2 2 10" xfId="12865"/>
    <cellStyle name="Note 12 2 2 10 2" xfId="32421"/>
    <cellStyle name="Note 12 2 2 10 3" xfId="50160"/>
    <cellStyle name="Note 12 2 2 11" xfId="13371"/>
    <cellStyle name="Note 12 2 2 11 2" xfId="32804"/>
    <cellStyle name="Note 12 2 2 12" xfId="18651"/>
    <cellStyle name="Note 12 2 2 12 2" xfId="37975"/>
    <cellStyle name="Note 12 2 2 13" xfId="21619"/>
    <cellStyle name="Note 12 2 2 14" xfId="20135"/>
    <cellStyle name="Note 12 2 2 15" xfId="39459"/>
    <cellStyle name="Note 12 2 2 2" xfId="1787"/>
    <cellStyle name="Note 12 2 2 2 10" xfId="39750"/>
    <cellStyle name="Note 12 2 2 2 2" xfId="2533"/>
    <cellStyle name="Note 12 2 2 2 2 2" xfId="4556"/>
    <cellStyle name="Note 12 2 2 2 2 2 2" xfId="9943"/>
    <cellStyle name="Note 12 2 2 2 2 2 2 2" xfId="29501"/>
    <cellStyle name="Note 12 2 2 2 2 2 2 3" xfId="47315"/>
    <cellStyle name="Note 12 2 2 2 2 2 3" xfId="16062"/>
    <cellStyle name="Note 12 2 2 2 2 2 3 2" xfId="35453"/>
    <cellStyle name="Note 12 2 2 2 2 2 4" xfId="24270"/>
    <cellStyle name="Note 12 2 2 2 2 2 5" xfId="42100"/>
    <cellStyle name="Note 12 2 2 2 2 3" xfId="8328"/>
    <cellStyle name="Note 12 2 2 2 2 3 2" xfId="27888"/>
    <cellStyle name="Note 12 2 2 2 2 3 3" xfId="45707"/>
    <cellStyle name="Note 12 2 2 2 2 4" xfId="14409"/>
    <cellStyle name="Note 12 2 2 2 2 4 2" xfId="33837"/>
    <cellStyle name="Note 12 2 2 2 2 5" xfId="19684"/>
    <cellStyle name="Note 12 2 2 2 2 5 2" xfId="39008"/>
    <cellStyle name="Note 12 2 2 2 2 6" xfId="22654"/>
    <cellStyle name="Note 12 2 2 2 2 7" xfId="21168"/>
    <cellStyle name="Note 12 2 2 2 2 8" xfId="40492"/>
    <cellStyle name="Note 12 2 2 2 3" xfId="3826"/>
    <cellStyle name="Note 12 2 2 2 3 2" xfId="9213"/>
    <cellStyle name="Note 12 2 2 2 3 2 2" xfId="28771"/>
    <cellStyle name="Note 12 2 2 2 3 2 3" xfId="46587"/>
    <cellStyle name="Note 12 2 2 2 3 3" xfId="15332"/>
    <cellStyle name="Note 12 2 2 2 3 3 2" xfId="34725"/>
    <cellStyle name="Note 12 2 2 2 3 4" xfId="23542"/>
    <cellStyle name="Note 12 2 2 2 3 5" xfId="41372"/>
    <cellStyle name="Note 12 2 2 2 4" xfId="5934"/>
    <cellStyle name="Note 12 2 2 2 4 2" xfId="11295"/>
    <cellStyle name="Note 12 2 2 2 4 2 2" xfId="30853"/>
    <cellStyle name="Note 12 2 2 2 4 2 3" xfId="48639"/>
    <cellStyle name="Note 12 2 2 2 4 3" xfId="17418"/>
    <cellStyle name="Note 12 2 2 2 4 3 2" xfId="36777"/>
    <cellStyle name="Note 12 2 2 2 4 4" xfId="25594"/>
    <cellStyle name="Note 12 2 2 2 4 5" xfId="43424"/>
    <cellStyle name="Note 12 2 2 2 5" xfId="7582"/>
    <cellStyle name="Note 12 2 2 2 5 2" xfId="27142"/>
    <cellStyle name="Note 12 2 2 2 5 3" xfId="44965"/>
    <cellStyle name="Note 12 2 2 2 6" xfId="13663"/>
    <cellStyle name="Note 12 2 2 2 6 2" xfId="33095"/>
    <cellStyle name="Note 12 2 2 2 7" xfId="18942"/>
    <cellStyle name="Note 12 2 2 2 7 2" xfId="38266"/>
    <cellStyle name="Note 12 2 2 2 8" xfId="21910"/>
    <cellStyle name="Note 12 2 2 2 9" xfId="20426"/>
    <cellStyle name="Note 12 2 2 3" xfId="2241"/>
    <cellStyle name="Note 12 2 2 3 2" xfId="4277"/>
    <cellStyle name="Note 12 2 2 3 2 2" xfId="9664"/>
    <cellStyle name="Note 12 2 2 3 2 2 2" xfId="29222"/>
    <cellStyle name="Note 12 2 2 3 2 2 3" xfId="47037"/>
    <cellStyle name="Note 12 2 2 3 2 3" xfId="15783"/>
    <cellStyle name="Note 12 2 2 3 2 3 2" xfId="35175"/>
    <cellStyle name="Note 12 2 2 3 2 4" xfId="23992"/>
    <cellStyle name="Note 12 2 2 3 2 5" xfId="41822"/>
    <cellStyle name="Note 12 2 2 3 3" xfId="8036"/>
    <cellStyle name="Note 12 2 2 3 3 2" xfId="27596"/>
    <cellStyle name="Note 12 2 2 3 3 3" xfId="45416"/>
    <cellStyle name="Note 12 2 2 3 4" xfId="14117"/>
    <cellStyle name="Note 12 2 2 3 4 2" xfId="33546"/>
    <cellStyle name="Note 12 2 2 3 5" xfId="19393"/>
    <cellStyle name="Note 12 2 2 3 5 2" xfId="38717"/>
    <cellStyle name="Note 12 2 2 3 6" xfId="22362"/>
    <cellStyle name="Note 12 2 2 3 7" xfId="20877"/>
    <cellStyle name="Note 12 2 2 3 8" xfId="40201"/>
    <cellStyle name="Note 12 2 2 4" xfId="3414"/>
    <cellStyle name="Note 12 2 2 4 2" xfId="8906"/>
    <cellStyle name="Note 12 2 2 4 2 2" xfId="28466"/>
    <cellStyle name="Note 12 2 2 4 2 3" xfId="46283"/>
    <cellStyle name="Note 12 2 2 4 3" xfId="15008"/>
    <cellStyle name="Note 12 2 2 4 3 2" xfId="34421"/>
    <cellStyle name="Note 12 2 2 4 4" xfId="23238"/>
    <cellStyle name="Note 12 2 2 4 5" xfId="41068"/>
    <cellStyle name="Note 12 2 2 5" xfId="5325"/>
    <cellStyle name="Note 12 2 2 5 2" xfId="10691"/>
    <cellStyle name="Note 12 2 2 5 2 2" xfId="30249"/>
    <cellStyle name="Note 12 2 2 5 2 3" xfId="48048"/>
    <cellStyle name="Note 12 2 2 5 3" xfId="16814"/>
    <cellStyle name="Note 12 2 2 5 3 2" xfId="36186"/>
    <cellStyle name="Note 12 2 2 5 4" xfId="25003"/>
    <cellStyle name="Note 12 2 2 5 5" xfId="42833"/>
    <cellStyle name="Note 12 2 2 6" xfId="6421"/>
    <cellStyle name="Note 12 2 2 6 2" xfId="11782"/>
    <cellStyle name="Note 12 2 2 6 2 2" xfId="31340"/>
    <cellStyle name="Note 12 2 2 6 2 3" xfId="49125"/>
    <cellStyle name="Note 12 2 2 6 3" xfId="17905"/>
    <cellStyle name="Note 12 2 2 6 3 2" xfId="37263"/>
    <cellStyle name="Note 12 2 2 6 4" xfId="26080"/>
    <cellStyle name="Note 12 2 2 6 5" xfId="43910"/>
    <cellStyle name="Note 12 2 2 7" xfId="6825"/>
    <cellStyle name="Note 12 2 2 7 2" xfId="12186"/>
    <cellStyle name="Note 12 2 2 7 2 2" xfId="31744"/>
    <cellStyle name="Note 12 2 2 7 2 3" xfId="49529"/>
    <cellStyle name="Note 12 2 2 7 3" xfId="18309"/>
    <cellStyle name="Note 12 2 2 7 3 2" xfId="37667"/>
    <cellStyle name="Note 12 2 2 7 4" xfId="26484"/>
    <cellStyle name="Note 12 2 2 7 5" xfId="44314"/>
    <cellStyle name="Note 12 2 2 8" xfId="7290"/>
    <cellStyle name="Note 12 2 2 8 2" xfId="26850"/>
    <cellStyle name="Note 12 2 2 8 3" xfId="44674"/>
    <cellStyle name="Note 12 2 2 9" xfId="12509"/>
    <cellStyle name="Note 12 2 2 9 2" xfId="32066"/>
    <cellStyle name="Note 12 2 2 9 3" xfId="49850"/>
    <cellStyle name="Note 12 2 3" xfId="1641"/>
    <cellStyle name="Note 12 2 3 10" xfId="39605"/>
    <cellStyle name="Note 12 2 3 2" xfId="2387"/>
    <cellStyle name="Note 12 2 3 2 2" xfId="4410"/>
    <cellStyle name="Note 12 2 3 2 2 2" xfId="9797"/>
    <cellStyle name="Note 12 2 3 2 2 2 2" xfId="29355"/>
    <cellStyle name="Note 12 2 3 2 2 2 3" xfId="47170"/>
    <cellStyle name="Note 12 2 3 2 2 3" xfId="15916"/>
    <cellStyle name="Note 12 2 3 2 2 3 2" xfId="35308"/>
    <cellStyle name="Note 12 2 3 2 2 4" xfId="24125"/>
    <cellStyle name="Note 12 2 3 2 2 5" xfId="41955"/>
    <cellStyle name="Note 12 2 3 2 3" xfId="5722"/>
    <cellStyle name="Note 12 2 3 2 3 2" xfId="11083"/>
    <cellStyle name="Note 12 2 3 2 3 2 2" xfId="30641"/>
    <cellStyle name="Note 12 2 3 2 3 2 3" xfId="48427"/>
    <cellStyle name="Note 12 2 3 2 3 3" xfId="17206"/>
    <cellStyle name="Note 12 2 3 2 3 3 2" xfId="36565"/>
    <cellStyle name="Note 12 2 3 2 3 4" xfId="25382"/>
    <cellStyle name="Note 12 2 3 2 3 5" xfId="43212"/>
    <cellStyle name="Note 12 2 3 2 4" xfId="8182"/>
    <cellStyle name="Note 12 2 3 2 4 2" xfId="27742"/>
    <cellStyle name="Note 12 2 3 2 4 3" xfId="45562"/>
    <cellStyle name="Note 12 2 3 2 5" xfId="14263"/>
    <cellStyle name="Note 12 2 3 2 5 2" xfId="33692"/>
    <cellStyle name="Note 12 2 3 2 6" xfId="19539"/>
    <cellStyle name="Note 12 2 3 2 6 2" xfId="38863"/>
    <cellStyle name="Note 12 2 3 2 7" xfId="22508"/>
    <cellStyle name="Note 12 2 3 2 8" xfId="21023"/>
    <cellStyle name="Note 12 2 3 2 9" xfId="40347"/>
    <cellStyle name="Note 12 2 3 3" xfId="3683"/>
    <cellStyle name="Note 12 2 3 3 2" xfId="9070"/>
    <cellStyle name="Note 12 2 3 3 2 2" xfId="28628"/>
    <cellStyle name="Note 12 2 3 3 2 3" xfId="46444"/>
    <cellStyle name="Note 12 2 3 3 3" xfId="15189"/>
    <cellStyle name="Note 12 2 3 3 3 2" xfId="34582"/>
    <cellStyle name="Note 12 2 3 3 4" xfId="23399"/>
    <cellStyle name="Note 12 2 3 3 5" xfId="41229"/>
    <cellStyle name="Note 12 2 3 4" xfId="5098"/>
    <cellStyle name="Note 12 2 3 4 2" xfId="10465"/>
    <cellStyle name="Note 12 2 3 4 2 2" xfId="30023"/>
    <cellStyle name="Note 12 2 3 4 2 3" xfId="47836"/>
    <cellStyle name="Note 12 2 3 4 3" xfId="16588"/>
    <cellStyle name="Note 12 2 3 4 3 2" xfId="35974"/>
    <cellStyle name="Note 12 2 3 4 4" xfId="24791"/>
    <cellStyle name="Note 12 2 3 4 5" xfId="42621"/>
    <cellStyle name="Note 12 2 3 5" xfId="7436"/>
    <cellStyle name="Note 12 2 3 5 2" xfId="26996"/>
    <cellStyle name="Note 12 2 3 5 3" xfId="44820"/>
    <cellStyle name="Note 12 2 3 6" xfId="13517"/>
    <cellStyle name="Note 12 2 3 6 2" xfId="32950"/>
    <cellStyle name="Note 12 2 3 7" xfId="18797"/>
    <cellStyle name="Note 12 2 3 7 2" xfId="38121"/>
    <cellStyle name="Note 12 2 3 8" xfId="21765"/>
    <cellStyle name="Note 12 2 3 9" xfId="20281"/>
    <cellStyle name="Note 12 2 4" xfId="1949"/>
    <cellStyle name="Note 12 2 4 10" xfId="39911"/>
    <cellStyle name="Note 12 2 4 2" xfId="2694"/>
    <cellStyle name="Note 12 2 4 2 2" xfId="4716"/>
    <cellStyle name="Note 12 2 4 2 2 2" xfId="10103"/>
    <cellStyle name="Note 12 2 4 2 2 2 2" xfId="29661"/>
    <cellStyle name="Note 12 2 4 2 2 2 3" xfId="47475"/>
    <cellStyle name="Note 12 2 4 2 2 3" xfId="16222"/>
    <cellStyle name="Note 12 2 4 2 2 3 2" xfId="35613"/>
    <cellStyle name="Note 12 2 4 2 2 4" xfId="24430"/>
    <cellStyle name="Note 12 2 4 2 2 5" xfId="42260"/>
    <cellStyle name="Note 12 2 4 2 3" xfId="8489"/>
    <cellStyle name="Note 12 2 4 2 3 2" xfId="28049"/>
    <cellStyle name="Note 12 2 4 2 3 3" xfId="45868"/>
    <cellStyle name="Note 12 2 4 2 4" xfId="14570"/>
    <cellStyle name="Note 12 2 4 2 4 2" xfId="33998"/>
    <cellStyle name="Note 12 2 4 2 5" xfId="19845"/>
    <cellStyle name="Note 12 2 4 2 5 2" xfId="39169"/>
    <cellStyle name="Note 12 2 4 2 6" xfId="22815"/>
    <cellStyle name="Note 12 2 4 2 7" xfId="21329"/>
    <cellStyle name="Note 12 2 4 2 8" xfId="40653"/>
    <cellStyle name="Note 12 2 4 3" xfId="3986"/>
    <cellStyle name="Note 12 2 4 3 2" xfId="9373"/>
    <cellStyle name="Note 12 2 4 3 2 2" xfId="28931"/>
    <cellStyle name="Note 12 2 4 3 2 3" xfId="46747"/>
    <cellStyle name="Note 12 2 4 3 3" xfId="15492"/>
    <cellStyle name="Note 12 2 4 3 3 2" xfId="34885"/>
    <cellStyle name="Note 12 2 4 3 4" xfId="23702"/>
    <cellStyle name="Note 12 2 4 3 5" xfId="41532"/>
    <cellStyle name="Note 12 2 4 4" xfId="5532"/>
    <cellStyle name="Note 12 2 4 4 2" xfId="10893"/>
    <cellStyle name="Note 12 2 4 4 2 2" xfId="30451"/>
    <cellStyle name="Note 12 2 4 4 2 3" xfId="48237"/>
    <cellStyle name="Note 12 2 4 4 3" xfId="17016"/>
    <cellStyle name="Note 12 2 4 4 3 2" xfId="36375"/>
    <cellStyle name="Note 12 2 4 4 4" xfId="25192"/>
    <cellStyle name="Note 12 2 4 4 5" xfId="43022"/>
    <cellStyle name="Note 12 2 4 5" xfId="7744"/>
    <cellStyle name="Note 12 2 4 5 2" xfId="27304"/>
    <cellStyle name="Note 12 2 4 5 3" xfId="45126"/>
    <cellStyle name="Note 12 2 4 6" xfId="13825"/>
    <cellStyle name="Note 12 2 4 6 2" xfId="33256"/>
    <cellStyle name="Note 12 2 4 7" xfId="19103"/>
    <cellStyle name="Note 12 2 4 7 2" xfId="38427"/>
    <cellStyle name="Note 12 2 4 8" xfId="22071"/>
    <cellStyle name="Note 12 2 4 9" xfId="20587"/>
    <cellStyle name="Note 12 2 5" xfId="2095"/>
    <cellStyle name="Note 12 2 5 2" xfId="4131"/>
    <cellStyle name="Note 12 2 5 2 2" xfId="9518"/>
    <cellStyle name="Note 12 2 5 2 2 2" xfId="29076"/>
    <cellStyle name="Note 12 2 5 2 2 3" xfId="46892"/>
    <cellStyle name="Note 12 2 5 2 3" xfId="15637"/>
    <cellStyle name="Note 12 2 5 2 3 2" xfId="35030"/>
    <cellStyle name="Note 12 2 5 2 4" xfId="23847"/>
    <cellStyle name="Note 12 2 5 2 5" xfId="41677"/>
    <cellStyle name="Note 12 2 5 3" xfId="7890"/>
    <cellStyle name="Note 12 2 5 3 2" xfId="27450"/>
    <cellStyle name="Note 12 2 5 3 3" xfId="45271"/>
    <cellStyle name="Note 12 2 5 4" xfId="13971"/>
    <cellStyle name="Note 12 2 5 4 2" xfId="33401"/>
    <cellStyle name="Note 12 2 5 5" xfId="19248"/>
    <cellStyle name="Note 12 2 5 5 2" xfId="38572"/>
    <cellStyle name="Note 12 2 5 6" xfId="22216"/>
    <cellStyle name="Note 12 2 5 7" xfId="20732"/>
    <cellStyle name="Note 12 2 5 8" xfId="40056"/>
    <cellStyle name="Note 12 2 6" xfId="3123"/>
    <cellStyle name="Note 12 2 6 2" xfId="8703"/>
    <cellStyle name="Note 12 2 6 2 2" xfId="28263"/>
    <cellStyle name="Note 12 2 6 2 3" xfId="46080"/>
    <cellStyle name="Note 12 2 6 3" xfId="14794"/>
    <cellStyle name="Note 12 2 6 3 2" xfId="34214"/>
    <cellStyle name="Note 12 2 6 4" xfId="23031"/>
    <cellStyle name="Note 12 2 6 5" xfId="40865"/>
    <cellStyle name="Note 12 2 7" xfId="4891"/>
    <cellStyle name="Note 12 2 7 2" xfId="10275"/>
    <cellStyle name="Note 12 2 7 2 2" xfId="29833"/>
    <cellStyle name="Note 12 2 7 2 3" xfId="47646"/>
    <cellStyle name="Note 12 2 7 3" xfId="16397"/>
    <cellStyle name="Note 12 2 7 3 2" xfId="35784"/>
    <cellStyle name="Note 12 2 7 4" xfId="24601"/>
    <cellStyle name="Note 12 2 7 5" xfId="42431"/>
    <cellStyle name="Note 12 2 8" xfId="6218"/>
    <cellStyle name="Note 12 2 8 2" xfId="11579"/>
    <cellStyle name="Note 12 2 8 2 2" xfId="31137"/>
    <cellStyle name="Note 12 2 8 2 3" xfId="48922"/>
    <cellStyle name="Note 12 2 8 3" xfId="17702"/>
    <cellStyle name="Note 12 2 8 3 2" xfId="37060"/>
    <cellStyle name="Note 12 2 8 4" xfId="25877"/>
    <cellStyle name="Note 12 2 8 5" xfId="43707"/>
    <cellStyle name="Note 12 2 9" xfId="6622"/>
    <cellStyle name="Note 12 2 9 2" xfId="11983"/>
    <cellStyle name="Note 12 2 9 2 2" xfId="31541"/>
    <cellStyle name="Note 12 2 9 2 3" xfId="49326"/>
    <cellStyle name="Note 12 2 9 3" xfId="18106"/>
    <cellStyle name="Note 12 2 9 3 2" xfId="37464"/>
    <cellStyle name="Note 12 2 9 4" xfId="26281"/>
    <cellStyle name="Note 12 2 9 5" xfId="44111"/>
    <cellStyle name="Note 12 3" xfId="1430"/>
    <cellStyle name="Note 12 3 10" xfId="12807"/>
    <cellStyle name="Note 12 3 10 2" xfId="32363"/>
    <cellStyle name="Note 12 3 10 3" xfId="50102"/>
    <cellStyle name="Note 12 3 11" xfId="13309"/>
    <cellStyle name="Note 12 3 11 2" xfId="32746"/>
    <cellStyle name="Note 12 3 12" xfId="18591"/>
    <cellStyle name="Note 12 3 12 2" xfId="37917"/>
    <cellStyle name="Note 12 3 13" xfId="21561"/>
    <cellStyle name="Note 12 3 14" xfId="20077"/>
    <cellStyle name="Note 12 3 15" xfId="39401"/>
    <cellStyle name="Note 12 3 2" xfId="1728"/>
    <cellStyle name="Note 12 3 2 10" xfId="39692"/>
    <cellStyle name="Note 12 3 2 2" xfId="2474"/>
    <cellStyle name="Note 12 3 2 2 2" xfId="4497"/>
    <cellStyle name="Note 12 3 2 2 2 2" xfId="9884"/>
    <cellStyle name="Note 12 3 2 2 2 2 2" xfId="29442"/>
    <cellStyle name="Note 12 3 2 2 2 2 3" xfId="47257"/>
    <cellStyle name="Note 12 3 2 2 2 3" xfId="16003"/>
    <cellStyle name="Note 12 3 2 2 2 3 2" xfId="35395"/>
    <cellStyle name="Note 12 3 2 2 2 4" xfId="24212"/>
    <cellStyle name="Note 12 3 2 2 2 5" xfId="42042"/>
    <cellStyle name="Note 12 3 2 2 3" xfId="8269"/>
    <cellStyle name="Note 12 3 2 2 3 2" xfId="27829"/>
    <cellStyle name="Note 12 3 2 2 3 3" xfId="45649"/>
    <cellStyle name="Note 12 3 2 2 4" xfId="14350"/>
    <cellStyle name="Note 12 3 2 2 4 2" xfId="33779"/>
    <cellStyle name="Note 12 3 2 2 5" xfId="19626"/>
    <cellStyle name="Note 12 3 2 2 5 2" xfId="38950"/>
    <cellStyle name="Note 12 3 2 2 6" xfId="22595"/>
    <cellStyle name="Note 12 3 2 2 7" xfId="21110"/>
    <cellStyle name="Note 12 3 2 2 8" xfId="40434"/>
    <cellStyle name="Note 12 3 2 3" xfId="3768"/>
    <cellStyle name="Note 12 3 2 3 2" xfId="9155"/>
    <cellStyle name="Note 12 3 2 3 2 2" xfId="28713"/>
    <cellStyle name="Note 12 3 2 3 2 3" xfId="46529"/>
    <cellStyle name="Note 12 3 2 3 3" xfId="15274"/>
    <cellStyle name="Note 12 3 2 3 3 2" xfId="34667"/>
    <cellStyle name="Note 12 3 2 3 4" xfId="23484"/>
    <cellStyle name="Note 12 3 2 3 5" xfId="41314"/>
    <cellStyle name="Note 12 3 2 4" xfId="5876"/>
    <cellStyle name="Note 12 3 2 4 2" xfId="11237"/>
    <cellStyle name="Note 12 3 2 4 2 2" xfId="30795"/>
    <cellStyle name="Note 12 3 2 4 2 3" xfId="48581"/>
    <cellStyle name="Note 12 3 2 4 3" xfId="17360"/>
    <cellStyle name="Note 12 3 2 4 3 2" xfId="36719"/>
    <cellStyle name="Note 12 3 2 4 4" xfId="25536"/>
    <cellStyle name="Note 12 3 2 4 5" xfId="43366"/>
    <cellStyle name="Note 12 3 2 5" xfId="7523"/>
    <cellStyle name="Note 12 3 2 5 2" xfId="27083"/>
    <cellStyle name="Note 12 3 2 5 3" xfId="44907"/>
    <cellStyle name="Note 12 3 2 6" xfId="13604"/>
    <cellStyle name="Note 12 3 2 6 2" xfId="33037"/>
    <cellStyle name="Note 12 3 2 7" xfId="18884"/>
    <cellStyle name="Note 12 3 2 7 2" xfId="38208"/>
    <cellStyle name="Note 12 3 2 8" xfId="21852"/>
    <cellStyle name="Note 12 3 2 9" xfId="20368"/>
    <cellStyle name="Note 12 3 3" xfId="2182"/>
    <cellStyle name="Note 12 3 3 2" xfId="4218"/>
    <cellStyle name="Note 12 3 3 2 2" xfId="9605"/>
    <cellStyle name="Note 12 3 3 2 2 2" xfId="29163"/>
    <cellStyle name="Note 12 3 3 2 2 3" xfId="46979"/>
    <cellStyle name="Note 12 3 3 2 3" xfId="15724"/>
    <cellStyle name="Note 12 3 3 2 3 2" xfId="35117"/>
    <cellStyle name="Note 12 3 3 2 4" xfId="23934"/>
    <cellStyle name="Note 12 3 3 2 5" xfId="41764"/>
    <cellStyle name="Note 12 3 3 3" xfId="7977"/>
    <cellStyle name="Note 12 3 3 3 2" xfId="27537"/>
    <cellStyle name="Note 12 3 3 3 3" xfId="45358"/>
    <cellStyle name="Note 12 3 3 4" xfId="14058"/>
    <cellStyle name="Note 12 3 3 4 2" xfId="33488"/>
    <cellStyle name="Note 12 3 3 5" xfId="19335"/>
    <cellStyle name="Note 12 3 3 5 2" xfId="38659"/>
    <cellStyle name="Note 12 3 3 6" xfId="22303"/>
    <cellStyle name="Note 12 3 3 7" xfId="20819"/>
    <cellStyle name="Note 12 3 3 8" xfId="40143"/>
    <cellStyle name="Note 12 3 4" xfId="3356"/>
    <cellStyle name="Note 12 3 4 2" xfId="8848"/>
    <cellStyle name="Note 12 3 4 2 2" xfId="28408"/>
    <cellStyle name="Note 12 3 4 2 3" xfId="46225"/>
    <cellStyle name="Note 12 3 4 3" xfId="14950"/>
    <cellStyle name="Note 12 3 4 3 2" xfId="34363"/>
    <cellStyle name="Note 12 3 4 4" xfId="23180"/>
    <cellStyle name="Note 12 3 4 5" xfId="41010"/>
    <cellStyle name="Note 12 3 5" xfId="5267"/>
    <cellStyle name="Note 12 3 5 2" xfId="10633"/>
    <cellStyle name="Note 12 3 5 2 2" xfId="30191"/>
    <cellStyle name="Note 12 3 5 2 3" xfId="47990"/>
    <cellStyle name="Note 12 3 5 3" xfId="16756"/>
    <cellStyle name="Note 12 3 5 3 2" xfId="36128"/>
    <cellStyle name="Note 12 3 5 4" xfId="24945"/>
    <cellStyle name="Note 12 3 5 5" xfId="42775"/>
    <cellStyle name="Note 12 3 6" xfId="6363"/>
    <cellStyle name="Note 12 3 6 2" xfId="11724"/>
    <cellStyle name="Note 12 3 6 2 2" xfId="31282"/>
    <cellStyle name="Note 12 3 6 2 3" xfId="49067"/>
    <cellStyle name="Note 12 3 6 3" xfId="17847"/>
    <cellStyle name="Note 12 3 6 3 2" xfId="37205"/>
    <cellStyle name="Note 12 3 6 4" xfId="26022"/>
    <cellStyle name="Note 12 3 6 5" xfId="43852"/>
    <cellStyle name="Note 12 3 7" xfId="6767"/>
    <cellStyle name="Note 12 3 7 2" xfId="12128"/>
    <cellStyle name="Note 12 3 7 2 2" xfId="31686"/>
    <cellStyle name="Note 12 3 7 2 3" xfId="49471"/>
    <cellStyle name="Note 12 3 7 3" xfId="18251"/>
    <cellStyle name="Note 12 3 7 3 2" xfId="37609"/>
    <cellStyle name="Note 12 3 7 4" xfId="26426"/>
    <cellStyle name="Note 12 3 7 5" xfId="44256"/>
    <cellStyle name="Note 12 3 8" xfId="7231"/>
    <cellStyle name="Note 12 3 8 2" xfId="26791"/>
    <cellStyle name="Note 12 3 8 3" xfId="44616"/>
    <cellStyle name="Note 12 3 9" xfId="12451"/>
    <cellStyle name="Note 12 3 9 2" xfId="32008"/>
    <cellStyle name="Note 12 3 9 3" xfId="49792"/>
    <cellStyle name="Note 12 4" xfId="1583"/>
    <cellStyle name="Note 12 4 10" xfId="39547"/>
    <cellStyle name="Note 12 4 2" xfId="2329"/>
    <cellStyle name="Note 12 4 2 2" xfId="4352"/>
    <cellStyle name="Note 12 4 2 2 2" xfId="9739"/>
    <cellStyle name="Note 12 4 2 2 2 2" xfId="29297"/>
    <cellStyle name="Note 12 4 2 2 2 3" xfId="47112"/>
    <cellStyle name="Note 12 4 2 2 3" xfId="15858"/>
    <cellStyle name="Note 12 4 2 2 3 2" xfId="35250"/>
    <cellStyle name="Note 12 4 2 2 4" xfId="24067"/>
    <cellStyle name="Note 12 4 2 2 5" xfId="41897"/>
    <cellStyle name="Note 12 4 2 3" xfId="5664"/>
    <cellStyle name="Note 12 4 2 3 2" xfId="11025"/>
    <cellStyle name="Note 12 4 2 3 2 2" xfId="30583"/>
    <cellStyle name="Note 12 4 2 3 2 3" xfId="48369"/>
    <cellStyle name="Note 12 4 2 3 3" xfId="17148"/>
    <cellStyle name="Note 12 4 2 3 3 2" xfId="36507"/>
    <cellStyle name="Note 12 4 2 3 4" xfId="25324"/>
    <cellStyle name="Note 12 4 2 3 5" xfId="43154"/>
    <cellStyle name="Note 12 4 2 4" xfId="8124"/>
    <cellStyle name="Note 12 4 2 4 2" xfId="27684"/>
    <cellStyle name="Note 12 4 2 4 3" xfId="45504"/>
    <cellStyle name="Note 12 4 2 5" xfId="14205"/>
    <cellStyle name="Note 12 4 2 5 2" xfId="33634"/>
    <cellStyle name="Note 12 4 2 6" xfId="19481"/>
    <cellStyle name="Note 12 4 2 6 2" xfId="38805"/>
    <cellStyle name="Note 12 4 2 7" xfId="22450"/>
    <cellStyle name="Note 12 4 2 8" xfId="20965"/>
    <cellStyle name="Note 12 4 2 9" xfId="40289"/>
    <cellStyle name="Note 12 4 3" xfId="3625"/>
    <cellStyle name="Note 12 4 3 2" xfId="9012"/>
    <cellStyle name="Note 12 4 3 2 2" xfId="28570"/>
    <cellStyle name="Note 12 4 3 2 3" xfId="46386"/>
    <cellStyle name="Note 12 4 3 3" xfId="15131"/>
    <cellStyle name="Note 12 4 3 3 2" xfId="34524"/>
    <cellStyle name="Note 12 4 3 4" xfId="23341"/>
    <cellStyle name="Note 12 4 3 5" xfId="41171"/>
    <cellStyle name="Note 12 4 4" xfId="5040"/>
    <cellStyle name="Note 12 4 4 2" xfId="10407"/>
    <cellStyle name="Note 12 4 4 2 2" xfId="29965"/>
    <cellStyle name="Note 12 4 4 2 3" xfId="47778"/>
    <cellStyle name="Note 12 4 4 3" xfId="16530"/>
    <cellStyle name="Note 12 4 4 3 2" xfId="35916"/>
    <cellStyle name="Note 12 4 4 4" xfId="24733"/>
    <cellStyle name="Note 12 4 4 5" xfId="42563"/>
    <cellStyle name="Note 12 4 5" xfId="7378"/>
    <cellStyle name="Note 12 4 5 2" xfId="26938"/>
    <cellStyle name="Note 12 4 5 3" xfId="44762"/>
    <cellStyle name="Note 12 4 6" xfId="13459"/>
    <cellStyle name="Note 12 4 6 2" xfId="32892"/>
    <cellStyle name="Note 12 4 7" xfId="18739"/>
    <cellStyle name="Note 12 4 7 2" xfId="38063"/>
    <cellStyle name="Note 12 4 8" xfId="21707"/>
    <cellStyle name="Note 12 4 9" xfId="20223"/>
    <cellStyle name="Note 12 5" xfId="1890"/>
    <cellStyle name="Note 12 5 10" xfId="39853"/>
    <cellStyle name="Note 12 5 2" xfId="2636"/>
    <cellStyle name="Note 12 5 2 2" xfId="4658"/>
    <cellStyle name="Note 12 5 2 2 2" xfId="10045"/>
    <cellStyle name="Note 12 5 2 2 2 2" xfId="29603"/>
    <cellStyle name="Note 12 5 2 2 2 3" xfId="47417"/>
    <cellStyle name="Note 12 5 2 2 3" xfId="16164"/>
    <cellStyle name="Note 12 5 2 2 3 2" xfId="35555"/>
    <cellStyle name="Note 12 5 2 2 4" xfId="24372"/>
    <cellStyle name="Note 12 5 2 2 5" xfId="42202"/>
    <cellStyle name="Note 12 5 2 3" xfId="8431"/>
    <cellStyle name="Note 12 5 2 3 2" xfId="27991"/>
    <cellStyle name="Note 12 5 2 3 3" xfId="45810"/>
    <cellStyle name="Note 12 5 2 4" xfId="14512"/>
    <cellStyle name="Note 12 5 2 4 2" xfId="33940"/>
    <cellStyle name="Note 12 5 2 5" xfId="19787"/>
    <cellStyle name="Note 12 5 2 5 2" xfId="39111"/>
    <cellStyle name="Note 12 5 2 6" xfId="22757"/>
    <cellStyle name="Note 12 5 2 7" xfId="21271"/>
    <cellStyle name="Note 12 5 2 8" xfId="40595"/>
    <cellStyle name="Note 12 5 3" xfId="3928"/>
    <cellStyle name="Note 12 5 3 2" xfId="9315"/>
    <cellStyle name="Note 12 5 3 2 2" xfId="28873"/>
    <cellStyle name="Note 12 5 3 2 3" xfId="46689"/>
    <cellStyle name="Note 12 5 3 3" xfId="15434"/>
    <cellStyle name="Note 12 5 3 3 2" xfId="34827"/>
    <cellStyle name="Note 12 5 3 4" xfId="23644"/>
    <cellStyle name="Note 12 5 3 5" xfId="41474"/>
    <cellStyle name="Note 12 5 4" xfId="5474"/>
    <cellStyle name="Note 12 5 4 2" xfId="10835"/>
    <cellStyle name="Note 12 5 4 2 2" xfId="30393"/>
    <cellStyle name="Note 12 5 4 2 3" xfId="48179"/>
    <cellStyle name="Note 12 5 4 3" xfId="16958"/>
    <cellStyle name="Note 12 5 4 3 2" xfId="36317"/>
    <cellStyle name="Note 12 5 4 4" xfId="25134"/>
    <cellStyle name="Note 12 5 4 5" xfId="42964"/>
    <cellStyle name="Note 12 5 5" xfId="7685"/>
    <cellStyle name="Note 12 5 5 2" xfId="27245"/>
    <cellStyle name="Note 12 5 5 3" xfId="45068"/>
    <cellStyle name="Note 12 5 6" xfId="13766"/>
    <cellStyle name="Note 12 5 6 2" xfId="33198"/>
    <cellStyle name="Note 12 5 7" xfId="19045"/>
    <cellStyle name="Note 12 5 7 2" xfId="38369"/>
    <cellStyle name="Note 12 5 8" xfId="22013"/>
    <cellStyle name="Note 12 5 9" xfId="20529"/>
    <cellStyle name="Note 12 6" xfId="2037"/>
    <cellStyle name="Note 12 6 2" xfId="4073"/>
    <cellStyle name="Note 12 6 2 2" xfId="9460"/>
    <cellStyle name="Note 12 6 2 2 2" xfId="29018"/>
    <cellStyle name="Note 12 6 2 2 3" xfId="46834"/>
    <cellStyle name="Note 12 6 2 3" xfId="15579"/>
    <cellStyle name="Note 12 6 2 3 2" xfId="34972"/>
    <cellStyle name="Note 12 6 2 4" xfId="23789"/>
    <cellStyle name="Note 12 6 2 5" xfId="41619"/>
    <cellStyle name="Note 12 6 3" xfId="7832"/>
    <cellStyle name="Note 12 6 3 2" xfId="27392"/>
    <cellStyle name="Note 12 6 3 3" xfId="45213"/>
    <cellStyle name="Note 12 6 4" xfId="13913"/>
    <cellStyle name="Note 12 6 4 2" xfId="33343"/>
    <cellStyle name="Note 12 6 5" xfId="19190"/>
    <cellStyle name="Note 12 6 5 2" xfId="38514"/>
    <cellStyle name="Note 12 6 6" xfId="22158"/>
    <cellStyle name="Note 12 6 7" xfId="20674"/>
    <cellStyle name="Note 12 6 8" xfId="39998"/>
    <cellStyle name="Note 12 7" xfId="3065"/>
    <cellStyle name="Note 12 7 2" xfId="8645"/>
    <cellStyle name="Note 12 7 2 2" xfId="28205"/>
    <cellStyle name="Note 12 7 2 3" xfId="46022"/>
    <cellStyle name="Note 12 7 3" xfId="14736"/>
    <cellStyle name="Note 12 7 3 2" xfId="34156"/>
    <cellStyle name="Note 12 7 4" xfId="22973"/>
    <cellStyle name="Note 12 7 5" xfId="40807"/>
    <cellStyle name="Note 12 8" xfId="4831"/>
    <cellStyle name="Note 12 8 2" xfId="10215"/>
    <cellStyle name="Note 12 8 2 2" xfId="29773"/>
    <cellStyle name="Note 12 8 2 3" xfId="47587"/>
    <cellStyle name="Note 12 8 3" xfId="16337"/>
    <cellStyle name="Note 12 8 3 2" xfId="35725"/>
    <cellStyle name="Note 12 8 4" xfId="24542"/>
    <cellStyle name="Note 12 8 5" xfId="42372"/>
    <cellStyle name="Note 12 9" xfId="6160"/>
    <cellStyle name="Note 12 9 2" xfId="11521"/>
    <cellStyle name="Note 12 9 2 2" xfId="31079"/>
    <cellStyle name="Note 12 9 2 3" xfId="48864"/>
    <cellStyle name="Note 12 9 3" xfId="17644"/>
    <cellStyle name="Note 12 9 3 2" xfId="37002"/>
    <cellStyle name="Note 12 9 4" xfId="25819"/>
    <cellStyle name="Note 12 9 5" xfId="43649"/>
    <cellStyle name="Note 13" xfId="1204"/>
    <cellStyle name="Note 13 2" xfId="1462"/>
    <cellStyle name="Note 13 2 2" xfId="13339"/>
    <cellStyle name="Note 13 3" xfId="3584"/>
    <cellStyle name="Note 13 3 2" xfId="15101"/>
    <cellStyle name="Note 13 4" xfId="13128"/>
    <cellStyle name="Note 14" xfId="1275"/>
    <cellStyle name="Note 14 10" xfId="7172"/>
    <cellStyle name="Note 14 10 2" xfId="26732"/>
    <cellStyle name="Note 14 10 3" xfId="44557"/>
    <cellStyle name="Note 14 11" xfId="12380"/>
    <cellStyle name="Note 14 11 2" xfId="31938"/>
    <cellStyle name="Note 14 11 3" xfId="49722"/>
    <cellStyle name="Note 14 12" xfId="12735"/>
    <cellStyle name="Note 14 12 2" xfId="32291"/>
    <cellStyle name="Note 14 12 3" xfId="50032"/>
    <cellStyle name="Note 14 13" xfId="13188"/>
    <cellStyle name="Note 14 13 2" xfId="32687"/>
    <cellStyle name="Note 14 14" xfId="18500"/>
    <cellStyle name="Note 14 14 2" xfId="37858"/>
    <cellStyle name="Note 14 15" xfId="21502"/>
    <cellStyle name="Note 14 16" xfId="20018"/>
    <cellStyle name="Note 14 17" xfId="39342"/>
    <cellStyle name="Note 14 2" xfId="1522"/>
    <cellStyle name="Note 14 2 10" xfId="12893"/>
    <cellStyle name="Note 14 2 10 2" xfId="32449"/>
    <cellStyle name="Note 14 2 10 3" xfId="50188"/>
    <cellStyle name="Note 14 2 11" xfId="13399"/>
    <cellStyle name="Note 14 2 11 2" xfId="32832"/>
    <cellStyle name="Note 14 2 12" xfId="18679"/>
    <cellStyle name="Note 14 2 12 2" xfId="38003"/>
    <cellStyle name="Note 14 2 13" xfId="21647"/>
    <cellStyle name="Note 14 2 14" xfId="20163"/>
    <cellStyle name="Note 14 2 15" xfId="39487"/>
    <cellStyle name="Note 14 2 2" xfId="1815"/>
    <cellStyle name="Note 14 2 2 10" xfId="39778"/>
    <cellStyle name="Note 14 2 2 2" xfId="2561"/>
    <cellStyle name="Note 14 2 2 2 2" xfId="4584"/>
    <cellStyle name="Note 14 2 2 2 2 2" xfId="9971"/>
    <cellStyle name="Note 14 2 2 2 2 2 2" xfId="29529"/>
    <cellStyle name="Note 14 2 2 2 2 2 3" xfId="47343"/>
    <cellStyle name="Note 14 2 2 2 2 3" xfId="16090"/>
    <cellStyle name="Note 14 2 2 2 2 3 2" xfId="35481"/>
    <cellStyle name="Note 14 2 2 2 2 4" xfId="24298"/>
    <cellStyle name="Note 14 2 2 2 2 5" xfId="42128"/>
    <cellStyle name="Note 14 2 2 2 3" xfId="8356"/>
    <cellStyle name="Note 14 2 2 2 3 2" xfId="27916"/>
    <cellStyle name="Note 14 2 2 2 3 3" xfId="45735"/>
    <cellStyle name="Note 14 2 2 2 4" xfId="14437"/>
    <cellStyle name="Note 14 2 2 2 4 2" xfId="33865"/>
    <cellStyle name="Note 14 2 2 2 5" xfId="19712"/>
    <cellStyle name="Note 14 2 2 2 5 2" xfId="39036"/>
    <cellStyle name="Note 14 2 2 2 6" xfId="22682"/>
    <cellStyle name="Note 14 2 2 2 7" xfId="21196"/>
    <cellStyle name="Note 14 2 2 2 8" xfId="40520"/>
    <cellStyle name="Note 14 2 2 3" xfId="3854"/>
    <cellStyle name="Note 14 2 2 3 2" xfId="9241"/>
    <cellStyle name="Note 14 2 2 3 2 2" xfId="28799"/>
    <cellStyle name="Note 14 2 2 3 2 3" xfId="46615"/>
    <cellStyle name="Note 14 2 2 3 3" xfId="15360"/>
    <cellStyle name="Note 14 2 2 3 3 2" xfId="34753"/>
    <cellStyle name="Note 14 2 2 3 4" xfId="23570"/>
    <cellStyle name="Note 14 2 2 3 5" xfId="41400"/>
    <cellStyle name="Note 14 2 2 4" xfId="5962"/>
    <cellStyle name="Note 14 2 2 4 2" xfId="11323"/>
    <cellStyle name="Note 14 2 2 4 2 2" xfId="30881"/>
    <cellStyle name="Note 14 2 2 4 2 3" xfId="48667"/>
    <cellStyle name="Note 14 2 2 4 3" xfId="17446"/>
    <cellStyle name="Note 14 2 2 4 3 2" xfId="36805"/>
    <cellStyle name="Note 14 2 2 4 4" xfId="25622"/>
    <cellStyle name="Note 14 2 2 4 5" xfId="43452"/>
    <cellStyle name="Note 14 2 2 5" xfId="7610"/>
    <cellStyle name="Note 14 2 2 5 2" xfId="27170"/>
    <cellStyle name="Note 14 2 2 5 3" xfId="44993"/>
    <cellStyle name="Note 14 2 2 6" xfId="13691"/>
    <cellStyle name="Note 14 2 2 6 2" xfId="33123"/>
    <cellStyle name="Note 14 2 2 7" xfId="18970"/>
    <cellStyle name="Note 14 2 2 7 2" xfId="38294"/>
    <cellStyle name="Note 14 2 2 8" xfId="21938"/>
    <cellStyle name="Note 14 2 2 9" xfId="20454"/>
    <cellStyle name="Note 14 2 3" xfId="2269"/>
    <cellStyle name="Note 14 2 3 2" xfId="4305"/>
    <cellStyle name="Note 14 2 3 2 2" xfId="9692"/>
    <cellStyle name="Note 14 2 3 2 2 2" xfId="29250"/>
    <cellStyle name="Note 14 2 3 2 2 3" xfId="47065"/>
    <cellStyle name="Note 14 2 3 2 3" xfId="15811"/>
    <cellStyle name="Note 14 2 3 2 3 2" xfId="35203"/>
    <cellStyle name="Note 14 2 3 2 4" xfId="24020"/>
    <cellStyle name="Note 14 2 3 2 5" xfId="41850"/>
    <cellStyle name="Note 14 2 3 3" xfId="8064"/>
    <cellStyle name="Note 14 2 3 3 2" xfId="27624"/>
    <cellStyle name="Note 14 2 3 3 3" xfId="45444"/>
    <cellStyle name="Note 14 2 3 4" xfId="14145"/>
    <cellStyle name="Note 14 2 3 4 2" xfId="33574"/>
    <cellStyle name="Note 14 2 3 5" xfId="19421"/>
    <cellStyle name="Note 14 2 3 5 2" xfId="38745"/>
    <cellStyle name="Note 14 2 3 6" xfId="22390"/>
    <cellStyle name="Note 14 2 3 7" xfId="20905"/>
    <cellStyle name="Note 14 2 3 8" xfId="40229"/>
    <cellStyle name="Note 14 2 4" xfId="3442"/>
    <cellStyle name="Note 14 2 4 2" xfId="8934"/>
    <cellStyle name="Note 14 2 4 2 2" xfId="28494"/>
    <cellStyle name="Note 14 2 4 2 3" xfId="46311"/>
    <cellStyle name="Note 14 2 4 3" xfId="15036"/>
    <cellStyle name="Note 14 2 4 3 2" xfId="34449"/>
    <cellStyle name="Note 14 2 4 4" xfId="23266"/>
    <cellStyle name="Note 14 2 4 5" xfId="41096"/>
    <cellStyle name="Note 14 2 5" xfId="5353"/>
    <cellStyle name="Note 14 2 5 2" xfId="10719"/>
    <cellStyle name="Note 14 2 5 2 2" xfId="30277"/>
    <cellStyle name="Note 14 2 5 2 3" xfId="48076"/>
    <cellStyle name="Note 14 2 5 3" xfId="16842"/>
    <cellStyle name="Note 14 2 5 3 2" xfId="36214"/>
    <cellStyle name="Note 14 2 5 4" xfId="25031"/>
    <cellStyle name="Note 14 2 5 5" xfId="42861"/>
    <cellStyle name="Note 14 2 6" xfId="6449"/>
    <cellStyle name="Note 14 2 6 2" xfId="11810"/>
    <cellStyle name="Note 14 2 6 2 2" xfId="31368"/>
    <cellStyle name="Note 14 2 6 2 3" xfId="49153"/>
    <cellStyle name="Note 14 2 6 3" xfId="17933"/>
    <cellStyle name="Note 14 2 6 3 2" xfId="37291"/>
    <cellStyle name="Note 14 2 6 4" xfId="26108"/>
    <cellStyle name="Note 14 2 6 5" xfId="43938"/>
    <cellStyle name="Note 14 2 7" xfId="6853"/>
    <cellStyle name="Note 14 2 7 2" xfId="12214"/>
    <cellStyle name="Note 14 2 7 2 2" xfId="31772"/>
    <cellStyle name="Note 14 2 7 2 3" xfId="49557"/>
    <cellStyle name="Note 14 2 7 3" xfId="18337"/>
    <cellStyle name="Note 14 2 7 3 2" xfId="37695"/>
    <cellStyle name="Note 14 2 7 4" xfId="26512"/>
    <cellStyle name="Note 14 2 7 5" xfId="44342"/>
    <cellStyle name="Note 14 2 8" xfId="7318"/>
    <cellStyle name="Note 14 2 8 2" xfId="26878"/>
    <cellStyle name="Note 14 2 8 3" xfId="44702"/>
    <cellStyle name="Note 14 2 9" xfId="12537"/>
    <cellStyle name="Note 14 2 9 2" xfId="32094"/>
    <cellStyle name="Note 14 2 9 3" xfId="49878"/>
    <cellStyle name="Note 14 3" xfId="1669"/>
    <cellStyle name="Note 14 3 10" xfId="39633"/>
    <cellStyle name="Note 14 3 2" xfId="2415"/>
    <cellStyle name="Note 14 3 2 2" xfId="4438"/>
    <cellStyle name="Note 14 3 2 2 2" xfId="9825"/>
    <cellStyle name="Note 14 3 2 2 2 2" xfId="29383"/>
    <cellStyle name="Note 14 3 2 2 2 3" xfId="47198"/>
    <cellStyle name="Note 14 3 2 2 3" xfId="15944"/>
    <cellStyle name="Note 14 3 2 2 3 2" xfId="35336"/>
    <cellStyle name="Note 14 3 2 2 4" xfId="24153"/>
    <cellStyle name="Note 14 3 2 2 5" xfId="41983"/>
    <cellStyle name="Note 14 3 2 3" xfId="5750"/>
    <cellStyle name="Note 14 3 2 3 2" xfId="11111"/>
    <cellStyle name="Note 14 3 2 3 2 2" xfId="30669"/>
    <cellStyle name="Note 14 3 2 3 2 3" xfId="48455"/>
    <cellStyle name="Note 14 3 2 3 3" xfId="17234"/>
    <cellStyle name="Note 14 3 2 3 3 2" xfId="36593"/>
    <cellStyle name="Note 14 3 2 3 4" xfId="25410"/>
    <cellStyle name="Note 14 3 2 3 5" xfId="43240"/>
    <cellStyle name="Note 14 3 2 4" xfId="8210"/>
    <cellStyle name="Note 14 3 2 4 2" xfId="27770"/>
    <cellStyle name="Note 14 3 2 4 3" xfId="45590"/>
    <cellStyle name="Note 14 3 2 5" xfId="14291"/>
    <cellStyle name="Note 14 3 2 5 2" xfId="33720"/>
    <cellStyle name="Note 14 3 2 6" xfId="19567"/>
    <cellStyle name="Note 14 3 2 6 2" xfId="38891"/>
    <cellStyle name="Note 14 3 2 7" xfId="22536"/>
    <cellStyle name="Note 14 3 2 8" xfId="21051"/>
    <cellStyle name="Note 14 3 2 9" xfId="40375"/>
    <cellStyle name="Note 14 3 3" xfId="3711"/>
    <cellStyle name="Note 14 3 3 2" xfId="9098"/>
    <cellStyle name="Note 14 3 3 2 2" xfId="28656"/>
    <cellStyle name="Note 14 3 3 2 3" xfId="46472"/>
    <cellStyle name="Note 14 3 3 3" xfId="15217"/>
    <cellStyle name="Note 14 3 3 3 2" xfId="34610"/>
    <cellStyle name="Note 14 3 3 4" xfId="23427"/>
    <cellStyle name="Note 14 3 3 5" xfId="41257"/>
    <cellStyle name="Note 14 3 4" xfId="5126"/>
    <cellStyle name="Note 14 3 4 2" xfId="10493"/>
    <cellStyle name="Note 14 3 4 2 2" xfId="30051"/>
    <cellStyle name="Note 14 3 4 2 3" xfId="47864"/>
    <cellStyle name="Note 14 3 4 3" xfId="16616"/>
    <cellStyle name="Note 14 3 4 3 2" xfId="36002"/>
    <cellStyle name="Note 14 3 4 4" xfId="24819"/>
    <cellStyle name="Note 14 3 4 5" xfId="42649"/>
    <cellStyle name="Note 14 3 5" xfId="7464"/>
    <cellStyle name="Note 14 3 5 2" xfId="27024"/>
    <cellStyle name="Note 14 3 5 3" xfId="44848"/>
    <cellStyle name="Note 14 3 6" xfId="13545"/>
    <cellStyle name="Note 14 3 6 2" xfId="32978"/>
    <cellStyle name="Note 14 3 7" xfId="18825"/>
    <cellStyle name="Note 14 3 7 2" xfId="38149"/>
    <cellStyle name="Note 14 3 8" xfId="21793"/>
    <cellStyle name="Note 14 3 9" xfId="20309"/>
    <cellStyle name="Note 14 4" xfId="1977"/>
    <cellStyle name="Note 14 4 10" xfId="39939"/>
    <cellStyle name="Note 14 4 2" xfId="2722"/>
    <cellStyle name="Note 14 4 2 2" xfId="4744"/>
    <cellStyle name="Note 14 4 2 2 2" xfId="10131"/>
    <cellStyle name="Note 14 4 2 2 2 2" xfId="29689"/>
    <cellStyle name="Note 14 4 2 2 2 3" xfId="47503"/>
    <cellStyle name="Note 14 4 2 2 3" xfId="16250"/>
    <cellStyle name="Note 14 4 2 2 3 2" xfId="35641"/>
    <cellStyle name="Note 14 4 2 2 4" xfId="24458"/>
    <cellStyle name="Note 14 4 2 2 5" xfId="42288"/>
    <cellStyle name="Note 14 4 2 3" xfId="8517"/>
    <cellStyle name="Note 14 4 2 3 2" xfId="28077"/>
    <cellStyle name="Note 14 4 2 3 3" xfId="45896"/>
    <cellStyle name="Note 14 4 2 4" xfId="14598"/>
    <cellStyle name="Note 14 4 2 4 2" xfId="34026"/>
    <cellStyle name="Note 14 4 2 5" xfId="19873"/>
    <cellStyle name="Note 14 4 2 5 2" xfId="39197"/>
    <cellStyle name="Note 14 4 2 6" xfId="22843"/>
    <cellStyle name="Note 14 4 2 7" xfId="21357"/>
    <cellStyle name="Note 14 4 2 8" xfId="40681"/>
    <cellStyle name="Note 14 4 3" xfId="4014"/>
    <cellStyle name="Note 14 4 3 2" xfId="9401"/>
    <cellStyle name="Note 14 4 3 2 2" xfId="28959"/>
    <cellStyle name="Note 14 4 3 2 3" xfId="46775"/>
    <cellStyle name="Note 14 4 3 3" xfId="15520"/>
    <cellStyle name="Note 14 4 3 3 2" xfId="34913"/>
    <cellStyle name="Note 14 4 3 4" xfId="23730"/>
    <cellStyle name="Note 14 4 3 5" xfId="41560"/>
    <cellStyle name="Note 14 4 4" xfId="5560"/>
    <cellStyle name="Note 14 4 4 2" xfId="10921"/>
    <cellStyle name="Note 14 4 4 2 2" xfId="30479"/>
    <cellStyle name="Note 14 4 4 2 3" xfId="48265"/>
    <cellStyle name="Note 14 4 4 3" xfId="17044"/>
    <cellStyle name="Note 14 4 4 3 2" xfId="36403"/>
    <cellStyle name="Note 14 4 4 4" xfId="25220"/>
    <cellStyle name="Note 14 4 4 5" xfId="43050"/>
    <cellStyle name="Note 14 4 5" xfId="7772"/>
    <cellStyle name="Note 14 4 5 2" xfId="27332"/>
    <cellStyle name="Note 14 4 5 3" xfId="45154"/>
    <cellStyle name="Note 14 4 6" xfId="13853"/>
    <cellStyle name="Note 14 4 6 2" xfId="33284"/>
    <cellStyle name="Note 14 4 7" xfId="19131"/>
    <cellStyle name="Note 14 4 7 2" xfId="38455"/>
    <cellStyle name="Note 14 4 8" xfId="22099"/>
    <cellStyle name="Note 14 4 9" xfId="20615"/>
    <cellStyle name="Note 14 5" xfId="2123"/>
    <cellStyle name="Note 14 5 2" xfId="4159"/>
    <cellStyle name="Note 14 5 2 2" xfId="9546"/>
    <cellStyle name="Note 14 5 2 2 2" xfId="29104"/>
    <cellStyle name="Note 14 5 2 2 3" xfId="46920"/>
    <cellStyle name="Note 14 5 2 3" xfId="15665"/>
    <cellStyle name="Note 14 5 2 3 2" xfId="35058"/>
    <cellStyle name="Note 14 5 2 4" xfId="23875"/>
    <cellStyle name="Note 14 5 2 5" xfId="41705"/>
    <cellStyle name="Note 14 5 3" xfId="7918"/>
    <cellStyle name="Note 14 5 3 2" xfId="27478"/>
    <cellStyle name="Note 14 5 3 3" xfId="45299"/>
    <cellStyle name="Note 14 5 4" xfId="13999"/>
    <cellStyle name="Note 14 5 4 2" xfId="33429"/>
    <cellStyle name="Note 14 5 5" xfId="19276"/>
    <cellStyle name="Note 14 5 5 2" xfId="38600"/>
    <cellStyle name="Note 14 5 6" xfId="22244"/>
    <cellStyle name="Note 14 5 7" xfId="20760"/>
    <cellStyle name="Note 14 5 8" xfId="40084"/>
    <cellStyle name="Note 14 6" xfId="3151"/>
    <cellStyle name="Note 14 6 2" xfId="8731"/>
    <cellStyle name="Note 14 6 2 2" xfId="28291"/>
    <cellStyle name="Note 14 6 2 3" xfId="46108"/>
    <cellStyle name="Note 14 6 3" xfId="14822"/>
    <cellStyle name="Note 14 6 3 2" xfId="34242"/>
    <cellStyle name="Note 14 6 4" xfId="23059"/>
    <cellStyle name="Note 14 6 5" xfId="40893"/>
    <cellStyle name="Note 14 7" xfId="4919"/>
    <cellStyle name="Note 14 7 2" xfId="10303"/>
    <cellStyle name="Note 14 7 2 2" xfId="29861"/>
    <cellStyle name="Note 14 7 2 3" xfId="47674"/>
    <cellStyle name="Note 14 7 3" xfId="16425"/>
    <cellStyle name="Note 14 7 3 2" xfId="35812"/>
    <cellStyle name="Note 14 7 4" xfId="24629"/>
    <cellStyle name="Note 14 7 5" xfId="42459"/>
    <cellStyle name="Note 14 8" xfId="6246"/>
    <cellStyle name="Note 14 8 2" xfId="11607"/>
    <cellStyle name="Note 14 8 2 2" xfId="31165"/>
    <cellStyle name="Note 14 8 2 3" xfId="48950"/>
    <cellStyle name="Note 14 8 3" xfId="17730"/>
    <cellStyle name="Note 14 8 3 2" xfId="37088"/>
    <cellStyle name="Note 14 8 4" xfId="25905"/>
    <cellStyle name="Note 14 8 5" xfId="43735"/>
    <cellStyle name="Note 14 9" xfId="6650"/>
    <cellStyle name="Note 14 9 2" xfId="12011"/>
    <cellStyle name="Note 14 9 2 2" xfId="31569"/>
    <cellStyle name="Note 14 9 2 3" xfId="49354"/>
    <cellStyle name="Note 14 9 3" xfId="18134"/>
    <cellStyle name="Note 14 9 3 2" xfId="37492"/>
    <cellStyle name="Note 14 9 4" xfId="26309"/>
    <cellStyle name="Note 14 9 5" xfId="44139"/>
    <cellStyle name="Note 15" xfId="1337"/>
    <cellStyle name="Note 15 2" xfId="3596"/>
    <cellStyle name="Note 15 2 2" xfId="6017"/>
    <cellStyle name="Note 15 2 2 2" xfId="11378"/>
    <cellStyle name="Note 15 2 2 2 2" xfId="30936"/>
    <cellStyle name="Note 15 2 2 2 3" xfId="48722"/>
    <cellStyle name="Note 15 2 2 3" xfId="17501"/>
    <cellStyle name="Note 15 2 2 3 2" xfId="36860"/>
    <cellStyle name="Note 15 2 2 4" xfId="25677"/>
    <cellStyle name="Note 15 2 2 5" xfId="43507"/>
    <cellStyle name="Note 15 2 3" xfId="5408"/>
    <cellStyle name="Note 15 2 3 2" xfId="10774"/>
    <cellStyle name="Note 15 2 3 2 2" xfId="30332"/>
    <cellStyle name="Note 15 2 3 2 3" xfId="48131"/>
    <cellStyle name="Note 15 2 3 3" xfId="16897"/>
    <cellStyle name="Note 15 2 3 3 2" xfId="36269"/>
    <cellStyle name="Note 15 2 3 4" xfId="25086"/>
    <cellStyle name="Note 15 2 3 5" xfId="42916"/>
    <cellStyle name="Note 15 2 4" xfId="15102"/>
    <cellStyle name="Note 15 3" xfId="5181"/>
    <cellStyle name="Note 15 3 2" xfId="5805"/>
    <cellStyle name="Note 15 3 2 2" xfId="11166"/>
    <cellStyle name="Note 15 3 2 2 2" xfId="30724"/>
    <cellStyle name="Note 15 3 2 2 3" xfId="48510"/>
    <cellStyle name="Note 15 3 2 3" xfId="17289"/>
    <cellStyle name="Note 15 3 2 3 2" xfId="36648"/>
    <cellStyle name="Note 15 3 2 4" xfId="25465"/>
    <cellStyle name="Note 15 3 2 5" xfId="43295"/>
    <cellStyle name="Note 15 3 3" xfId="10548"/>
    <cellStyle name="Note 15 3 3 2" xfId="30106"/>
    <cellStyle name="Note 15 3 3 3" xfId="47919"/>
    <cellStyle name="Note 15 3 4" xfId="16671"/>
    <cellStyle name="Note 15 3 4 2" xfId="36057"/>
    <cellStyle name="Note 15 3 5" xfId="24874"/>
    <cellStyle name="Note 15 3 6" xfId="42704"/>
    <cellStyle name="Note 15 4" xfId="5619"/>
    <cellStyle name="Note 15 4 2" xfId="10980"/>
    <cellStyle name="Note 15 4 2 2" xfId="30538"/>
    <cellStyle name="Note 15 4 2 3" xfId="48324"/>
    <cellStyle name="Note 15 4 3" xfId="17103"/>
    <cellStyle name="Note 15 4 3 2" xfId="36462"/>
    <cellStyle name="Note 15 4 4" xfId="25279"/>
    <cellStyle name="Note 15 4 5" xfId="43109"/>
    <cellStyle name="Note 15 5" xfId="4981"/>
    <cellStyle name="Note 15 5 2" xfId="10362"/>
    <cellStyle name="Note 15 5 2 2" xfId="29920"/>
    <cellStyle name="Note 15 5 2 3" xfId="47733"/>
    <cellStyle name="Note 15 5 3" xfId="16484"/>
    <cellStyle name="Note 15 5 3 2" xfId="35871"/>
    <cellStyle name="Note 15 5 4" xfId="24688"/>
    <cellStyle name="Note 15 5 5" xfId="42518"/>
    <cellStyle name="Note 15 6" xfId="13218"/>
    <cellStyle name="Note 16" xfId="1848"/>
    <cellStyle name="Note 16 10" xfId="21971"/>
    <cellStyle name="Note 16 11" xfId="20487"/>
    <cellStyle name="Note 16 12" xfId="39811"/>
    <cellStyle name="Note 16 2" xfId="2594"/>
    <cellStyle name="Note 16 2 10" xfId="21229"/>
    <cellStyle name="Note 16 2 11" xfId="40553"/>
    <cellStyle name="Note 16 2 2" xfId="3314"/>
    <cellStyle name="Note 16 2 2 2" xfId="5831"/>
    <cellStyle name="Note 16 2 2 2 2" xfId="11192"/>
    <cellStyle name="Note 16 2 2 2 2 2" xfId="30750"/>
    <cellStyle name="Note 16 2 2 2 2 3" xfId="48536"/>
    <cellStyle name="Note 16 2 2 2 3" xfId="17315"/>
    <cellStyle name="Note 16 2 2 2 3 2" xfId="36674"/>
    <cellStyle name="Note 16 2 2 2 4" xfId="25491"/>
    <cellStyle name="Note 16 2 2 2 5" xfId="43321"/>
    <cellStyle name="Note 16 2 2 3" xfId="8806"/>
    <cellStyle name="Note 16 2 2 3 2" xfId="28366"/>
    <cellStyle name="Note 16 2 2 3 3" xfId="46183"/>
    <cellStyle name="Note 16 2 2 4" xfId="14908"/>
    <cellStyle name="Note 16 2 2 4 2" xfId="34321"/>
    <cellStyle name="Note 16 2 2 5" xfId="23138"/>
    <cellStyle name="Note 16 2 2 6" xfId="40968"/>
    <cellStyle name="Note 16 2 3" xfId="5220"/>
    <cellStyle name="Note 16 2 3 2" xfId="10587"/>
    <cellStyle name="Note 16 2 3 2 2" xfId="30145"/>
    <cellStyle name="Note 16 2 3 2 3" xfId="47945"/>
    <cellStyle name="Note 16 2 3 3" xfId="16710"/>
    <cellStyle name="Note 16 2 3 3 2" xfId="36083"/>
    <cellStyle name="Note 16 2 3 4" xfId="24900"/>
    <cellStyle name="Note 16 2 3 5" xfId="42730"/>
    <cellStyle name="Note 16 2 4" xfId="6321"/>
    <cellStyle name="Note 16 2 4 2" xfId="11682"/>
    <cellStyle name="Note 16 2 4 2 2" xfId="31240"/>
    <cellStyle name="Note 16 2 4 2 3" xfId="49025"/>
    <cellStyle name="Note 16 2 4 3" xfId="17805"/>
    <cellStyle name="Note 16 2 4 3 2" xfId="37163"/>
    <cellStyle name="Note 16 2 4 4" xfId="25980"/>
    <cellStyle name="Note 16 2 4 5" xfId="43810"/>
    <cellStyle name="Note 16 2 5" xfId="6725"/>
    <cellStyle name="Note 16 2 5 2" xfId="12086"/>
    <cellStyle name="Note 16 2 5 2 2" xfId="31644"/>
    <cellStyle name="Note 16 2 5 2 3" xfId="49429"/>
    <cellStyle name="Note 16 2 5 3" xfId="18209"/>
    <cellStyle name="Note 16 2 5 3 2" xfId="37567"/>
    <cellStyle name="Note 16 2 5 4" xfId="26384"/>
    <cellStyle name="Note 16 2 5 5" xfId="44214"/>
    <cellStyle name="Note 16 2 6" xfId="8389"/>
    <cellStyle name="Note 16 2 6 2" xfId="27949"/>
    <cellStyle name="Note 16 2 6 3" xfId="45768"/>
    <cellStyle name="Note 16 2 7" xfId="14470"/>
    <cellStyle name="Note 16 2 7 2" xfId="33898"/>
    <cellStyle name="Note 16 2 8" xfId="19745"/>
    <cellStyle name="Note 16 2 8 2" xfId="39069"/>
    <cellStyle name="Note 16 2 9" xfId="22715"/>
    <cellStyle name="Note 16 3" xfId="2922"/>
    <cellStyle name="Note 16 3 2" xfId="8603"/>
    <cellStyle name="Note 16 3 2 2" xfId="28163"/>
    <cellStyle name="Note 16 3 2 3" xfId="45980"/>
    <cellStyle name="Note 16 3 3" xfId="14694"/>
    <cellStyle name="Note 16 3 3 2" xfId="34114"/>
    <cellStyle name="Note 16 3 4" xfId="22931"/>
    <cellStyle name="Note 16 3 5" xfId="40765"/>
    <cellStyle name="Note 16 4" xfId="5010"/>
    <cellStyle name="Note 16 4 2" xfId="16500"/>
    <cellStyle name="Note 16 5" xfId="6118"/>
    <cellStyle name="Note 16 5 2" xfId="11479"/>
    <cellStyle name="Note 16 5 2 2" xfId="31037"/>
    <cellStyle name="Note 16 5 2 3" xfId="48822"/>
    <cellStyle name="Note 16 5 3" xfId="17602"/>
    <cellStyle name="Note 16 5 3 2" xfId="36960"/>
    <cellStyle name="Note 16 5 4" xfId="25777"/>
    <cellStyle name="Note 16 5 5" xfId="43607"/>
    <cellStyle name="Note 16 6" xfId="6522"/>
    <cellStyle name="Note 16 6 2" xfId="11883"/>
    <cellStyle name="Note 16 6 2 2" xfId="31441"/>
    <cellStyle name="Note 16 6 2 3" xfId="49226"/>
    <cellStyle name="Note 16 6 3" xfId="18006"/>
    <cellStyle name="Note 16 6 3 2" xfId="37364"/>
    <cellStyle name="Note 16 6 4" xfId="26181"/>
    <cellStyle name="Note 16 6 5" xfId="44011"/>
    <cellStyle name="Note 16 7" xfId="7643"/>
    <cellStyle name="Note 16 7 2" xfId="27203"/>
    <cellStyle name="Note 16 7 3" xfId="45026"/>
    <cellStyle name="Note 16 8" xfId="13724"/>
    <cellStyle name="Note 16 8 2" xfId="33156"/>
    <cellStyle name="Note 16 9" xfId="19003"/>
    <cellStyle name="Note 16 9 2" xfId="38327"/>
    <cellStyle name="Note 17" xfId="3282"/>
    <cellStyle name="Note 17 2" xfId="14879"/>
    <cellStyle name="Note 18" xfId="2833"/>
    <cellStyle name="Note 18 2" xfId="14660"/>
    <cellStyle name="Note 19" xfId="3518"/>
    <cellStyle name="Note 19 2" xfId="15084"/>
    <cellStyle name="Note 2" xfId="836"/>
    <cellStyle name="Note 2 10" xfId="1123"/>
    <cellStyle name="Note 2 10 10" xfId="6562"/>
    <cellStyle name="Note 2 10 10 2" xfId="11923"/>
    <cellStyle name="Note 2 10 10 2 2" xfId="31481"/>
    <cellStyle name="Note 2 10 10 2 3" xfId="49266"/>
    <cellStyle name="Note 2 10 10 3" xfId="18046"/>
    <cellStyle name="Note 2 10 10 3 2" xfId="37404"/>
    <cellStyle name="Note 2 10 10 4" xfId="26221"/>
    <cellStyle name="Note 2 10 10 5" xfId="44051"/>
    <cellStyle name="Note 2 10 11" xfId="7084"/>
    <cellStyle name="Note 2 10 11 2" xfId="26644"/>
    <cellStyle name="Note 2 10 11 3" xfId="44469"/>
    <cellStyle name="Note 2 10 12" xfId="12291"/>
    <cellStyle name="Note 2 10 12 2" xfId="31849"/>
    <cellStyle name="Note 2 10 12 3" xfId="49634"/>
    <cellStyle name="Note 2 10 13" xfId="12644"/>
    <cellStyle name="Note 2 10 13 2" xfId="32201"/>
    <cellStyle name="Note 2 10 13 3" xfId="49944"/>
    <cellStyle name="Note 2 10 14" xfId="13095"/>
    <cellStyle name="Note 2 10 14 2" xfId="32597"/>
    <cellStyle name="Note 2 10 15" xfId="18412"/>
    <cellStyle name="Note 2 10 15 2" xfId="37770"/>
    <cellStyle name="Note 2 10 16" xfId="21414"/>
    <cellStyle name="Note 2 10 17" xfId="19930"/>
    <cellStyle name="Note 2 10 18" xfId="39254"/>
    <cellStyle name="Note 2 10 2" xfId="1237"/>
    <cellStyle name="Note 2 10 2 10" xfId="7142"/>
    <cellStyle name="Note 2 10 2 10 2" xfId="26702"/>
    <cellStyle name="Note 2 10 2 10 3" xfId="44527"/>
    <cellStyle name="Note 2 10 2 11" xfId="12350"/>
    <cellStyle name="Note 2 10 2 11 2" xfId="31908"/>
    <cellStyle name="Note 2 10 2 11 3" xfId="49692"/>
    <cellStyle name="Note 2 10 2 12" xfId="12705"/>
    <cellStyle name="Note 2 10 2 12 2" xfId="32261"/>
    <cellStyle name="Note 2 10 2 12 3" xfId="50002"/>
    <cellStyle name="Note 2 10 2 13" xfId="13158"/>
    <cellStyle name="Note 2 10 2 13 2" xfId="32657"/>
    <cellStyle name="Note 2 10 2 14" xfId="18470"/>
    <cellStyle name="Note 2 10 2 14 2" xfId="37828"/>
    <cellStyle name="Note 2 10 2 15" xfId="21472"/>
    <cellStyle name="Note 2 10 2 16" xfId="19988"/>
    <cellStyle name="Note 2 10 2 17" xfId="39312"/>
    <cellStyle name="Note 2 10 2 2" xfId="1492"/>
    <cellStyle name="Note 2 10 2 2 10" xfId="12863"/>
    <cellStyle name="Note 2 10 2 2 10 2" xfId="32419"/>
    <cellStyle name="Note 2 10 2 2 10 3" xfId="50158"/>
    <cellStyle name="Note 2 10 2 2 11" xfId="13369"/>
    <cellStyle name="Note 2 10 2 2 11 2" xfId="32802"/>
    <cellStyle name="Note 2 10 2 2 12" xfId="18649"/>
    <cellStyle name="Note 2 10 2 2 12 2" xfId="37973"/>
    <cellStyle name="Note 2 10 2 2 13" xfId="21617"/>
    <cellStyle name="Note 2 10 2 2 14" xfId="20133"/>
    <cellStyle name="Note 2 10 2 2 15" xfId="39457"/>
    <cellStyle name="Note 2 10 2 2 2" xfId="1785"/>
    <cellStyle name="Note 2 10 2 2 2 10" xfId="39748"/>
    <cellStyle name="Note 2 10 2 2 2 2" xfId="2531"/>
    <cellStyle name="Note 2 10 2 2 2 2 2" xfId="4554"/>
    <cellStyle name="Note 2 10 2 2 2 2 2 2" xfId="9941"/>
    <cellStyle name="Note 2 10 2 2 2 2 2 2 2" xfId="29499"/>
    <cellStyle name="Note 2 10 2 2 2 2 2 2 3" xfId="47313"/>
    <cellStyle name="Note 2 10 2 2 2 2 2 3" xfId="16060"/>
    <cellStyle name="Note 2 10 2 2 2 2 2 3 2" xfId="35451"/>
    <cellStyle name="Note 2 10 2 2 2 2 2 4" xfId="24268"/>
    <cellStyle name="Note 2 10 2 2 2 2 2 5" xfId="42098"/>
    <cellStyle name="Note 2 10 2 2 2 2 3" xfId="8326"/>
    <cellStyle name="Note 2 10 2 2 2 2 3 2" xfId="27886"/>
    <cellStyle name="Note 2 10 2 2 2 2 3 3" xfId="45705"/>
    <cellStyle name="Note 2 10 2 2 2 2 4" xfId="14407"/>
    <cellStyle name="Note 2 10 2 2 2 2 4 2" xfId="33835"/>
    <cellStyle name="Note 2 10 2 2 2 2 5" xfId="19682"/>
    <cellStyle name="Note 2 10 2 2 2 2 5 2" xfId="39006"/>
    <cellStyle name="Note 2 10 2 2 2 2 6" xfId="22652"/>
    <cellStyle name="Note 2 10 2 2 2 2 7" xfId="21166"/>
    <cellStyle name="Note 2 10 2 2 2 2 8" xfId="40490"/>
    <cellStyle name="Note 2 10 2 2 2 3" xfId="3824"/>
    <cellStyle name="Note 2 10 2 2 2 3 2" xfId="9211"/>
    <cellStyle name="Note 2 10 2 2 2 3 2 2" xfId="28769"/>
    <cellStyle name="Note 2 10 2 2 2 3 2 3" xfId="46585"/>
    <cellStyle name="Note 2 10 2 2 2 3 3" xfId="15330"/>
    <cellStyle name="Note 2 10 2 2 2 3 3 2" xfId="34723"/>
    <cellStyle name="Note 2 10 2 2 2 3 4" xfId="23540"/>
    <cellStyle name="Note 2 10 2 2 2 3 5" xfId="41370"/>
    <cellStyle name="Note 2 10 2 2 2 4" xfId="5932"/>
    <cellStyle name="Note 2 10 2 2 2 4 2" xfId="11293"/>
    <cellStyle name="Note 2 10 2 2 2 4 2 2" xfId="30851"/>
    <cellStyle name="Note 2 10 2 2 2 4 2 3" xfId="48637"/>
    <cellStyle name="Note 2 10 2 2 2 4 3" xfId="17416"/>
    <cellStyle name="Note 2 10 2 2 2 4 3 2" xfId="36775"/>
    <cellStyle name="Note 2 10 2 2 2 4 4" xfId="25592"/>
    <cellStyle name="Note 2 10 2 2 2 4 5" xfId="43422"/>
    <cellStyle name="Note 2 10 2 2 2 5" xfId="7580"/>
    <cellStyle name="Note 2 10 2 2 2 5 2" xfId="27140"/>
    <cellStyle name="Note 2 10 2 2 2 5 3" xfId="44963"/>
    <cellStyle name="Note 2 10 2 2 2 6" xfId="13661"/>
    <cellStyle name="Note 2 10 2 2 2 6 2" xfId="33093"/>
    <cellStyle name="Note 2 10 2 2 2 7" xfId="18940"/>
    <cellStyle name="Note 2 10 2 2 2 7 2" xfId="38264"/>
    <cellStyle name="Note 2 10 2 2 2 8" xfId="21908"/>
    <cellStyle name="Note 2 10 2 2 2 9" xfId="20424"/>
    <cellStyle name="Note 2 10 2 2 3" xfId="2239"/>
    <cellStyle name="Note 2 10 2 2 3 2" xfId="4275"/>
    <cellStyle name="Note 2 10 2 2 3 2 2" xfId="9662"/>
    <cellStyle name="Note 2 10 2 2 3 2 2 2" xfId="29220"/>
    <cellStyle name="Note 2 10 2 2 3 2 2 3" xfId="47035"/>
    <cellStyle name="Note 2 10 2 2 3 2 3" xfId="15781"/>
    <cellStyle name="Note 2 10 2 2 3 2 3 2" xfId="35173"/>
    <cellStyle name="Note 2 10 2 2 3 2 4" xfId="23990"/>
    <cellStyle name="Note 2 10 2 2 3 2 5" xfId="41820"/>
    <cellStyle name="Note 2 10 2 2 3 3" xfId="8034"/>
    <cellStyle name="Note 2 10 2 2 3 3 2" xfId="27594"/>
    <cellStyle name="Note 2 10 2 2 3 3 3" xfId="45414"/>
    <cellStyle name="Note 2 10 2 2 3 4" xfId="14115"/>
    <cellStyle name="Note 2 10 2 2 3 4 2" xfId="33544"/>
    <cellStyle name="Note 2 10 2 2 3 5" xfId="19391"/>
    <cellStyle name="Note 2 10 2 2 3 5 2" xfId="38715"/>
    <cellStyle name="Note 2 10 2 2 3 6" xfId="22360"/>
    <cellStyle name="Note 2 10 2 2 3 7" xfId="20875"/>
    <cellStyle name="Note 2 10 2 2 3 8" xfId="40199"/>
    <cellStyle name="Note 2 10 2 2 4" xfId="3412"/>
    <cellStyle name="Note 2 10 2 2 4 2" xfId="8904"/>
    <cellStyle name="Note 2 10 2 2 4 2 2" xfId="28464"/>
    <cellStyle name="Note 2 10 2 2 4 2 3" xfId="46281"/>
    <cellStyle name="Note 2 10 2 2 4 3" xfId="15006"/>
    <cellStyle name="Note 2 10 2 2 4 3 2" xfId="34419"/>
    <cellStyle name="Note 2 10 2 2 4 4" xfId="23236"/>
    <cellStyle name="Note 2 10 2 2 4 5" xfId="41066"/>
    <cellStyle name="Note 2 10 2 2 5" xfId="5323"/>
    <cellStyle name="Note 2 10 2 2 5 2" xfId="10689"/>
    <cellStyle name="Note 2 10 2 2 5 2 2" xfId="30247"/>
    <cellStyle name="Note 2 10 2 2 5 2 3" xfId="48046"/>
    <cellStyle name="Note 2 10 2 2 5 3" xfId="16812"/>
    <cellStyle name="Note 2 10 2 2 5 3 2" xfId="36184"/>
    <cellStyle name="Note 2 10 2 2 5 4" xfId="25001"/>
    <cellStyle name="Note 2 10 2 2 5 5" xfId="42831"/>
    <cellStyle name="Note 2 10 2 2 6" xfId="6419"/>
    <cellStyle name="Note 2 10 2 2 6 2" xfId="11780"/>
    <cellStyle name="Note 2 10 2 2 6 2 2" xfId="31338"/>
    <cellStyle name="Note 2 10 2 2 6 2 3" xfId="49123"/>
    <cellStyle name="Note 2 10 2 2 6 3" xfId="17903"/>
    <cellStyle name="Note 2 10 2 2 6 3 2" xfId="37261"/>
    <cellStyle name="Note 2 10 2 2 6 4" xfId="26078"/>
    <cellStyle name="Note 2 10 2 2 6 5" xfId="43908"/>
    <cellStyle name="Note 2 10 2 2 7" xfId="6823"/>
    <cellStyle name="Note 2 10 2 2 7 2" xfId="12184"/>
    <cellStyle name="Note 2 10 2 2 7 2 2" xfId="31742"/>
    <cellStyle name="Note 2 10 2 2 7 2 3" xfId="49527"/>
    <cellStyle name="Note 2 10 2 2 7 3" xfId="18307"/>
    <cellStyle name="Note 2 10 2 2 7 3 2" xfId="37665"/>
    <cellStyle name="Note 2 10 2 2 7 4" xfId="26482"/>
    <cellStyle name="Note 2 10 2 2 7 5" xfId="44312"/>
    <cellStyle name="Note 2 10 2 2 8" xfId="7288"/>
    <cellStyle name="Note 2 10 2 2 8 2" xfId="26848"/>
    <cellStyle name="Note 2 10 2 2 8 3" xfId="44672"/>
    <cellStyle name="Note 2 10 2 2 9" xfId="12507"/>
    <cellStyle name="Note 2 10 2 2 9 2" xfId="32064"/>
    <cellStyle name="Note 2 10 2 2 9 3" xfId="49848"/>
    <cellStyle name="Note 2 10 2 3" xfId="1639"/>
    <cellStyle name="Note 2 10 2 3 10" xfId="39603"/>
    <cellStyle name="Note 2 10 2 3 2" xfId="2385"/>
    <cellStyle name="Note 2 10 2 3 2 2" xfId="4408"/>
    <cellStyle name="Note 2 10 2 3 2 2 2" xfId="9795"/>
    <cellStyle name="Note 2 10 2 3 2 2 2 2" xfId="29353"/>
    <cellStyle name="Note 2 10 2 3 2 2 2 3" xfId="47168"/>
    <cellStyle name="Note 2 10 2 3 2 2 3" xfId="15914"/>
    <cellStyle name="Note 2 10 2 3 2 2 3 2" xfId="35306"/>
    <cellStyle name="Note 2 10 2 3 2 2 4" xfId="24123"/>
    <cellStyle name="Note 2 10 2 3 2 2 5" xfId="41953"/>
    <cellStyle name="Note 2 10 2 3 2 3" xfId="5720"/>
    <cellStyle name="Note 2 10 2 3 2 3 2" xfId="11081"/>
    <cellStyle name="Note 2 10 2 3 2 3 2 2" xfId="30639"/>
    <cellStyle name="Note 2 10 2 3 2 3 2 3" xfId="48425"/>
    <cellStyle name="Note 2 10 2 3 2 3 3" xfId="17204"/>
    <cellStyle name="Note 2 10 2 3 2 3 3 2" xfId="36563"/>
    <cellStyle name="Note 2 10 2 3 2 3 4" xfId="25380"/>
    <cellStyle name="Note 2 10 2 3 2 3 5" xfId="43210"/>
    <cellStyle name="Note 2 10 2 3 2 4" xfId="8180"/>
    <cellStyle name="Note 2 10 2 3 2 4 2" xfId="27740"/>
    <cellStyle name="Note 2 10 2 3 2 4 3" xfId="45560"/>
    <cellStyle name="Note 2 10 2 3 2 5" xfId="14261"/>
    <cellStyle name="Note 2 10 2 3 2 5 2" xfId="33690"/>
    <cellStyle name="Note 2 10 2 3 2 6" xfId="19537"/>
    <cellStyle name="Note 2 10 2 3 2 6 2" xfId="38861"/>
    <cellStyle name="Note 2 10 2 3 2 7" xfId="22506"/>
    <cellStyle name="Note 2 10 2 3 2 8" xfId="21021"/>
    <cellStyle name="Note 2 10 2 3 2 9" xfId="40345"/>
    <cellStyle name="Note 2 10 2 3 3" xfId="3681"/>
    <cellStyle name="Note 2 10 2 3 3 2" xfId="9068"/>
    <cellStyle name="Note 2 10 2 3 3 2 2" xfId="28626"/>
    <cellStyle name="Note 2 10 2 3 3 2 3" xfId="46442"/>
    <cellStyle name="Note 2 10 2 3 3 3" xfId="15187"/>
    <cellStyle name="Note 2 10 2 3 3 3 2" xfId="34580"/>
    <cellStyle name="Note 2 10 2 3 3 4" xfId="23397"/>
    <cellStyle name="Note 2 10 2 3 3 5" xfId="41227"/>
    <cellStyle name="Note 2 10 2 3 4" xfId="5096"/>
    <cellStyle name="Note 2 10 2 3 4 2" xfId="10463"/>
    <cellStyle name="Note 2 10 2 3 4 2 2" xfId="30021"/>
    <cellStyle name="Note 2 10 2 3 4 2 3" xfId="47834"/>
    <cellStyle name="Note 2 10 2 3 4 3" xfId="16586"/>
    <cellStyle name="Note 2 10 2 3 4 3 2" xfId="35972"/>
    <cellStyle name="Note 2 10 2 3 4 4" xfId="24789"/>
    <cellStyle name="Note 2 10 2 3 4 5" xfId="42619"/>
    <cellStyle name="Note 2 10 2 3 5" xfId="7434"/>
    <cellStyle name="Note 2 10 2 3 5 2" xfId="26994"/>
    <cellStyle name="Note 2 10 2 3 5 3" xfId="44818"/>
    <cellStyle name="Note 2 10 2 3 6" xfId="13515"/>
    <cellStyle name="Note 2 10 2 3 6 2" xfId="32948"/>
    <cellStyle name="Note 2 10 2 3 7" xfId="18795"/>
    <cellStyle name="Note 2 10 2 3 7 2" xfId="38119"/>
    <cellStyle name="Note 2 10 2 3 8" xfId="21763"/>
    <cellStyle name="Note 2 10 2 3 9" xfId="20279"/>
    <cellStyle name="Note 2 10 2 4" xfId="1947"/>
    <cellStyle name="Note 2 10 2 4 10" xfId="39909"/>
    <cellStyle name="Note 2 10 2 4 2" xfId="2692"/>
    <cellStyle name="Note 2 10 2 4 2 2" xfId="4714"/>
    <cellStyle name="Note 2 10 2 4 2 2 2" xfId="10101"/>
    <cellStyle name="Note 2 10 2 4 2 2 2 2" xfId="29659"/>
    <cellStyle name="Note 2 10 2 4 2 2 2 3" xfId="47473"/>
    <cellStyle name="Note 2 10 2 4 2 2 3" xfId="16220"/>
    <cellStyle name="Note 2 10 2 4 2 2 3 2" xfId="35611"/>
    <cellStyle name="Note 2 10 2 4 2 2 4" xfId="24428"/>
    <cellStyle name="Note 2 10 2 4 2 2 5" xfId="42258"/>
    <cellStyle name="Note 2 10 2 4 2 3" xfId="8487"/>
    <cellStyle name="Note 2 10 2 4 2 3 2" xfId="28047"/>
    <cellStyle name="Note 2 10 2 4 2 3 3" xfId="45866"/>
    <cellStyle name="Note 2 10 2 4 2 4" xfId="14568"/>
    <cellStyle name="Note 2 10 2 4 2 4 2" xfId="33996"/>
    <cellStyle name="Note 2 10 2 4 2 5" xfId="19843"/>
    <cellStyle name="Note 2 10 2 4 2 5 2" xfId="39167"/>
    <cellStyle name="Note 2 10 2 4 2 6" xfId="22813"/>
    <cellStyle name="Note 2 10 2 4 2 7" xfId="21327"/>
    <cellStyle name="Note 2 10 2 4 2 8" xfId="40651"/>
    <cellStyle name="Note 2 10 2 4 3" xfId="3984"/>
    <cellStyle name="Note 2 10 2 4 3 2" xfId="9371"/>
    <cellStyle name="Note 2 10 2 4 3 2 2" xfId="28929"/>
    <cellStyle name="Note 2 10 2 4 3 2 3" xfId="46745"/>
    <cellStyle name="Note 2 10 2 4 3 3" xfId="15490"/>
    <cellStyle name="Note 2 10 2 4 3 3 2" xfId="34883"/>
    <cellStyle name="Note 2 10 2 4 3 4" xfId="23700"/>
    <cellStyle name="Note 2 10 2 4 3 5" xfId="41530"/>
    <cellStyle name="Note 2 10 2 4 4" xfId="5530"/>
    <cellStyle name="Note 2 10 2 4 4 2" xfId="10891"/>
    <cellStyle name="Note 2 10 2 4 4 2 2" xfId="30449"/>
    <cellStyle name="Note 2 10 2 4 4 2 3" xfId="48235"/>
    <cellStyle name="Note 2 10 2 4 4 3" xfId="17014"/>
    <cellStyle name="Note 2 10 2 4 4 3 2" xfId="36373"/>
    <cellStyle name="Note 2 10 2 4 4 4" xfId="25190"/>
    <cellStyle name="Note 2 10 2 4 4 5" xfId="43020"/>
    <cellStyle name="Note 2 10 2 4 5" xfId="7742"/>
    <cellStyle name="Note 2 10 2 4 5 2" xfId="27302"/>
    <cellStyle name="Note 2 10 2 4 5 3" xfId="45124"/>
    <cellStyle name="Note 2 10 2 4 6" xfId="13823"/>
    <cellStyle name="Note 2 10 2 4 6 2" xfId="33254"/>
    <cellStyle name="Note 2 10 2 4 7" xfId="19101"/>
    <cellStyle name="Note 2 10 2 4 7 2" xfId="38425"/>
    <cellStyle name="Note 2 10 2 4 8" xfId="22069"/>
    <cellStyle name="Note 2 10 2 4 9" xfId="20585"/>
    <cellStyle name="Note 2 10 2 5" xfId="2093"/>
    <cellStyle name="Note 2 10 2 5 2" xfId="4129"/>
    <cellStyle name="Note 2 10 2 5 2 2" xfId="9516"/>
    <cellStyle name="Note 2 10 2 5 2 2 2" xfId="29074"/>
    <cellStyle name="Note 2 10 2 5 2 2 3" xfId="46890"/>
    <cellStyle name="Note 2 10 2 5 2 3" xfId="15635"/>
    <cellStyle name="Note 2 10 2 5 2 3 2" xfId="35028"/>
    <cellStyle name="Note 2 10 2 5 2 4" xfId="23845"/>
    <cellStyle name="Note 2 10 2 5 2 5" xfId="41675"/>
    <cellStyle name="Note 2 10 2 5 3" xfId="7888"/>
    <cellStyle name="Note 2 10 2 5 3 2" xfId="27448"/>
    <cellStyle name="Note 2 10 2 5 3 3" xfId="45269"/>
    <cellStyle name="Note 2 10 2 5 4" xfId="13969"/>
    <cellStyle name="Note 2 10 2 5 4 2" xfId="33399"/>
    <cellStyle name="Note 2 10 2 5 5" xfId="19246"/>
    <cellStyle name="Note 2 10 2 5 5 2" xfId="38570"/>
    <cellStyle name="Note 2 10 2 5 6" xfId="22214"/>
    <cellStyle name="Note 2 10 2 5 7" xfId="20730"/>
    <cellStyle name="Note 2 10 2 5 8" xfId="40054"/>
    <cellStyle name="Note 2 10 2 6" xfId="3121"/>
    <cellStyle name="Note 2 10 2 6 2" xfId="8701"/>
    <cellStyle name="Note 2 10 2 6 2 2" xfId="28261"/>
    <cellStyle name="Note 2 10 2 6 2 3" xfId="46078"/>
    <cellStyle name="Note 2 10 2 6 3" xfId="14792"/>
    <cellStyle name="Note 2 10 2 6 3 2" xfId="34212"/>
    <cellStyle name="Note 2 10 2 6 4" xfId="23029"/>
    <cellStyle name="Note 2 10 2 6 5" xfId="40863"/>
    <cellStyle name="Note 2 10 2 7" xfId="4889"/>
    <cellStyle name="Note 2 10 2 7 2" xfId="10273"/>
    <cellStyle name="Note 2 10 2 7 2 2" xfId="29831"/>
    <cellStyle name="Note 2 10 2 7 2 3" xfId="47644"/>
    <cellStyle name="Note 2 10 2 7 3" xfId="16395"/>
    <cellStyle name="Note 2 10 2 7 3 2" xfId="35782"/>
    <cellStyle name="Note 2 10 2 7 4" xfId="24599"/>
    <cellStyle name="Note 2 10 2 7 5" xfId="42429"/>
    <cellStyle name="Note 2 10 2 8" xfId="6216"/>
    <cellStyle name="Note 2 10 2 8 2" xfId="11577"/>
    <cellStyle name="Note 2 10 2 8 2 2" xfId="31135"/>
    <cellStyle name="Note 2 10 2 8 2 3" xfId="48920"/>
    <cellStyle name="Note 2 10 2 8 3" xfId="17700"/>
    <cellStyle name="Note 2 10 2 8 3 2" xfId="37058"/>
    <cellStyle name="Note 2 10 2 8 4" xfId="25875"/>
    <cellStyle name="Note 2 10 2 8 5" xfId="43705"/>
    <cellStyle name="Note 2 10 2 9" xfId="6620"/>
    <cellStyle name="Note 2 10 2 9 2" xfId="11981"/>
    <cellStyle name="Note 2 10 2 9 2 2" xfId="31539"/>
    <cellStyle name="Note 2 10 2 9 2 3" xfId="49324"/>
    <cellStyle name="Note 2 10 2 9 3" xfId="18104"/>
    <cellStyle name="Note 2 10 2 9 3 2" xfId="37462"/>
    <cellStyle name="Note 2 10 2 9 4" xfId="26279"/>
    <cellStyle name="Note 2 10 2 9 5" xfId="44109"/>
    <cellStyle name="Note 2 10 3" xfId="1428"/>
    <cellStyle name="Note 2 10 3 10" xfId="12805"/>
    <cellStyle name="Note 2 10 3 10 2" xfId="32361"/>
    <cellStyle name="Note 2 10 3 10 3" xfId="50100"/>
    <cellStyle name="Note 2 10 3 11" xfId="13307"/>
    <cellStyle name="Note 2 10 3 11 2" xfId="32744"/>
    <cellStyle name="Note 2 10 3 12" xfId="18589"/>
    <cellStyle name="Note 2 10 3 12 2" xfId="37915"/>
    <cellStyle name="Note 2 10 3 13" xfId="21559"/>
    <cellStyle name="Note 2 10 3 14" xfId="20075"/>
    <cellStyle name="Note 2 10 3 15" xfId="39399"/>
    <cellStyle name="Note 2 10 3 2" xfId="1726"/>
    <cellStyle name="Note 2 10 3 2 10" xfId="39690"/>
    <cellStyle name="Note 2 10 3 2 2" xfId="2472"/>
    <cellStyle name="Note 2 10 3 2 2 2" xfId="4495"/>
    <cellStyle name="Note 2 10 3 2 2 2 2" xfId="9882"/>
    <cellStyle name="Note 2 10 3 2 2 2 2 2" xfId="29440"/>
    <cellStyle name="Note 2 10 3 2 2 2 2 3" xfId="47255"/>
    <cellStyle name="Note 2 10 3 2 2 2 3" xfId="16001"/>
    <cellStyle name="Note 2 10 3 2 2 2 3 2" xfId="35393"/>
    <cellStyle name="Note 2 10 3 2 2 2 4" xfId="24210"/>
    <cellStyle name="Note 2 10 3 2 2 2 5" xfId="42040"/>
    <cellStyle name="Note 2 10 3 2 2 3" xfId="8267"/>
    <cellStyle name="Note 2 10 3 2 2 3 2" xfId="27827"/>
    <cellStyle name="Note 2 10 3 2 2 3 3" xfId="45647"/>
    <cellStyle name="Note 2 10 3 2 2 4" xfId="14348"/>
    <cellStyle name="Note 2 10 3 2 2 4 2" xfId="33777"/>
    <cellStyle name="Note 2 10 3 2 2 5" xfId="19624"/>
    <cellStyle name="Note 2 10 3 2 2 5 2" xfId="38948"/>
    <cellStyle name="Note 2 10 3 2 2 6" xfId="22593"/>
    <cellStyle name="Note 2 10 3 2 2 7" xfId="21108"/>
    <cellStyle name="Note 2 10 3 2 2 8" xfId="40432"/>
    <cellStyle name="Note 2 10 3 2 3" xfId="3766"/>
    <cellStyle name="Note 2 10 3 2 3 2" xfId="9153"/>
    <cellStyle name="Note 2 10 3 2 3 2 2" xfId="28711"/>
    <cellStyle name="Note 2 10 3 2 3 2 3" xfId="46527"/>
    <cellStyle name="Note 2 10 3 2 3 3" xfId="15272"/>
    <cellStyle name="Note 2 10 3 2 3 3 2" xfId="34665"/>
    <cellStyle name="Note 2 10 3 2 3 4" xfId="23482"/>
    <cellStyle name="Note 2 10 3 2 3 5" xfId="41312"/>
    <cellStyle name="Note 2 10 3 2 4" xfId="5874"/>
    <cellStyle name="Note 2 10 3 2 4 2" xfId="11235"/>
    <cellStyle name="Note 2 10 3 2 4 2 2" xfId="30793"/>
    <cellStyle name="Note 2 10 3 2 4 2 3" xfId="48579"/>
    <cellStyle name="Note 2 10 3 2 4 3" xfId="17358"/>
    <cellStyle name="Note 2 10 3 2 4 3 2" xfId="36717"/>
    <cellStyle name="Note 2 10 3 2 4 4" xfId="25534"/>
    <cellStyle name="Note 2 10 3 2 4 5" xfId="43364"/>
    <cellStyle name="Note 2 10 3 2 5" xfId="7521"/>
    <cellStyle name="Note 2 10 3 2 5 2" xfId="27081"/>
    <cellStyle name="Note 2 10 3 2 5 3" xfId="44905"/>
    <cellStyle name="Note 2 10 3 2 6" xfId="13602"/>
    <cellStyle name="Note 2 10 3 2 6 2" xfId="33035"/>
    <cellStyle name="Note 2 10 3 2 7" xfId="18882"/>
    <cellStyle name="Note 2 10 3 2 7 2" xfId="38206"/>
    <cellStyle name="Note 2 10 3 2 8" xfId="21850"/>
    <cellStyle name="Note 2 10 3 2 9" xfId="20366"/>
    <cellStyle name="Note 2 10 3 3" xfId="2180"/>
    <cellStyle name="Note 2 10 3 3 2" xfId="4216"/>
    <cellStyle name="Note 2 10 3 3 2 2" xfId="9603"/>
    <cellStyle name="Note 2 10 3 3 2 2 2" xfId="29161"/>
    <cellStyle name="Note 2 10 3 3 2 2 3" xfId="46977"/>
    <cellStyle name="Note 2 10 3 3 2 3" xfId="15722"/>
    <cellStyle name="Note 2 10 3 3 2 3 2" xfId="35115"/>
    <cellStyle name="Note 2 10 3 3 2 4" xfId="23932"/>
    <cellStyle name="Note 2 10 3 3 2 5" xfId="41762"/>
    <cellStyle name="Note 2 10 3 3 3" xfId="7975"/>
    <cellStyle name="Note 2 10 3 3 3 2" xfId="27535"/>
    <cellStyle name="Note 2 10 3 3 3 3" xfId="45356"/>
    <cellStyle name="Note 2 10 3 3 4" xfId="14056"/>
    <cellStyle name="Note 2 10 3 3 4 2" xfId="33486"/>
    <cellStyle name="Note 2 10 3 3 5" xfId="19333"/>
    <cellStyle name="Note 2 10 3 3 5 2" xfId="38657"/>
    <cellStyle name="Note 2 10 3 3 6" xfId="22301"/>
    <cellStyle name="Note 2 10 3 3 7" xfId="20817"/>
    <cellStyle name="Note 2 10 3 3 8" xfId="40141"/>
    <cellStyle name="Note 2 10 3 4" xfId="3354"/>
    <cellStyle name="Note 2 10 3 4 2" xfId="8846"/>
    <cellStyle name="Note 2 10 3 4 2 2" xfId="28406"/>
    <cellStyle name="Note 2 10 3 4 2 3" xfId="46223"/>
    <cellStyle name="Note 2 10 3 4 3" xfId="14948"/>
    <cellStyle name="Note 2 10 3 4 3 2" xfId="34361"/>
    <cellStyle name="Note 2 10 3 4 4" xfId="23178"/>
    <cellStyle name="Note 2 10 3 4 5" xfId="41008"/>
    <cellStyle name="Note 2 10 3 5" xfId="5265"/>
    <cellStyle name="Note 2 10 3 5 2" xfId="10631"/>
    <cellStyle name="Note 2 10 3 5 2 2" xfId="30189"/>
    <cellStyle name="Note 2 10 3 5 2 3" xfId="47988"/>
    <cellStyle name="Note 2 10 3 5 3" xfId="16754"/>
    <cellStyle name="Note 2 10 3 5 3 2" xfId="36126"/>
    <cellStyle name="Note 2 10 3 5 4" xfId="24943"/>
    <cellStyle name="Note 2 10 3 5 5" xfId="42773"/>
    <cellStyle name="Note 2 10 3 6" xfId="6361"/>
    <cellStyle name="Note 2 10 3 6 2" xfId="11722"/>
    <cellStyle name="Note 2 10 3 6 2 2" xfId="31280"/>
    <cellStyle name="Note 2 10 3 6 2 3" xfId="49065"/>
    <cellStyle name="Note 2 10 3 6 3" xfId="17845"/>
    <cellStyle name="Note 2 10 3 6 3 2" xfId="37203"/>
    <cellStyle name="Note 2 10 3 6 4" xfId="26020"/>
    <cellStyle name="Note 2 10 3 6 5" xfId="43850"/>
    <cellStyle name="Note 2 10 3 7" xfId="6765"/>
    <cellStyle name="Note 2 10 3 7 2" xfId="12126"/>
    <cellStyle name="Note 2 10 3 7 2 2" xfId="31684"/>
    <cellStyle name="Note 2 10 3 7 2 3" xfId="49469"/>
    <cellStyle name="Note 2 10 3 7 3" xfId="18249"/>
    <cellStyle name="Note 2 10 3 7 3 2" xfId="37607"/>
    <cellStyle name="Note 2 10 3 7 4" xfId="26424"/>
    <cellStyle name="Note 2 10 3 7 5" xfId="44254"/>
    <cellStyle name="Note 2 10 3 8" xfId="7229"/>
    <cellStyle name="Note 2 10 3 8 2" xfId="26789"/>
    <cellStyle name="Note 2 10 3 8 3" xfId="44614"/>
    <cellStyle name="Note 2 10 3 9" xfId="12449"/>
    <cellStyle name="Note 2 10 3 9 2" xfId="32006"/>
    <cellStyle name="Note 2 10 3 9 3" xfId="49790"/>
    <cellStyle name="Note 2 10 4" xfId="1581"/>
    <cellStyle name="Note 2 10 4 10" xfId="39545"/>
    <cellStyle name="Note 2 10 4 2" xfId="2327"/>
    <cellStyle name="Note 2 10 4 2 2" xfId="4350"/>
    <cellStyle name="Note 2 10 4 2 2 2" xfId="9737"/>
    <cellStyle name="Note 2 10 4 2 2 2 2" xfId="29295"/>
    <cellStyle name="Note 2 10 4 2 2 2 3" xfId="47110"/>
    <cellStyle name="Note 2 10 4 2 2 3" xfId="15856"/>
    <cellStyle name="Note 2 10 4 2 2 3 2" xfId="35248"/>
    <cellStyle name="Note 2 10 4 2 2 4" xfId="24065"/>
    <cellStyle name="Note 2 10 4 2 2 5" xfId="41895"/>
    <cellStyle name="Note 2 10 4 2 3" xfId="5662"/>
    <cellStyle name="Note 2 10 4 2 3 2" xfId="11023"/>
    <cellStyle name="Note 2 10 4 2 3 2 2" xfId="30581"/>
    <cellStyle name="Note 2 10 4 2 3 2 3" xfId="48367"/>
    <cellStyle name="Note 2 10 4 2 3 3" xfId="17146"/>
    <cellStyle name="Note 2 10 4 2 3 3 2" xfId="36505"/>
    <cellStyle name="Note 2 10 4 2 3 4" xfId="25322"/>
    <cellStyle name="Note 2 10 4 2 3 5" xfId="43152"/>
    <cellStyle name="Note 2 10 4 2 4" xfId="8122"/>
    <cellStyle name="Note 2 10 4 2 4 2" xfId="27682"/>
    <cellStyle name="Note 2 10 4 2 4 3" xfId="45502"/>
    <cellStyle name="Note 2 10 4 2 5" xfId="14203"/>
    <cellStyle name="Note 2 10 4 2 5 2" xfId="33632"/>
    <cellStyle name="Note 2 10 4 2 6" xfId="19479"/>
    <cellStyle name="Note 2 10 4 2 6 2" xfId="38803"/>
    <cellStyle name="Note 2 10 4 2 7" xfId="22448"/>
    <cellStyle name="Note 2 10 4 2 8" xfId="20963"/>
    <cellStyle name="Note 2 10 4 2 9" xfId="40287"/>
    <cellStyle name="Note 2 10 4 3" xfId="3623"/>
    <cellStyle name="Note 2 10 4 3 2" xfId="9010"/>
    <cellStyle name="Note 2 10 4 3 2 2" xfId="28568"/>
    <cellStyle name="Note 2 10 4 3 2 3" xfId="46384"/>
    <cellStyle name="Note 2 10 4 3 3" xfId="15129"/>
    <cellStyle name="Note 2 10 4 3 3 2" xfId="34522"/>
    <cellStyle name="Note 2 10 4 3 4" xfId="23339"/>
    <cellStyle name="Note 2 10 4 3 5" xfId="41169"/>
    <cellStyle name="Note 2 10 4 4" xfId="5038"/>
    <cellStyle name="Note 2 10 4 4 2" xfId="10405"/>
    <cellStyle name="Note 2 10 4 4 2 2" xfId="29963"/>
    <cellStyle name="Note 2 10 4 4 2 3" xfId="47776"/>
    <cellStyle name="Note 2 10 4 4 3" xfId="16528"/>
    <cellStyle name="Note 2 10 4 4 3 2" xfId="35914"/>
    <cellStyle name="Note 2 10 4 4 4" xfId="24731"/>
    <cellStyle name="Note 2 10 4 4 5" xfId="42561"/>
    <cellStyle name="Note 2 10 4 5" xfId="7376"/>
    <cellStyle name="Note 2 10 4 5 2" xfId="26936"/>
    <cellStyle name="Note 2 10 4 5 3" xfId="44760"/>
    <cellStyle name="Note 2 10 4 6" xfId="13457"/>
    <cellStyle name="Note 2 10 4 6 2" xfId="32890"/>
    <cellStyle name="Note 2 10 4 7" xfId="18737"/>
    <cellStyle name="Note 2 10 4 7 2" xfId="38061"/>
    <cellStyle name="Note 2 10 4 8" xfId="21705"/>
    <cellStyle name="Note 2 10 4 9" xfId="20221"/>
    <cellStyle name="Note 2 10 5" xfId="1888"/>
    <cellStyle name="Note 2 10 5 10" xfId="39851"/>
    <cellStyle name="Note 2 10 5 2" xfId="2634"/>
    <cellStyle name="Note 2 10 5 2 2" xfId="4656"/>
    <cellStyle name="Note 2 10 5 2 2 2" xfId="10043"/>
    <cellStyle name="Note 2 10 5 2 2 2 2" xfId="29601"/>
    <cellStyle name="Note 2 10 5 2 2 2 3" xfId="47415"/>
    <cellStyle name="Note 2 10 5 2 2 3" xfId="16162"/>
    <cellStyle name="Note 2 10 5 2 2 3 2" xfId="35553"/>
    <cellStyle name="Note 2 10 5 2 2 4" xfId="24370"/>
    <cellStyle name="Note 2 10 5 2 2 5" xfId="42200"/>
    <cellStyle name="Note 2 10 5 2 3" xfId="8429"/>
    <cellStyle name="Note 2 10 5 2 3 2" xfId="27989"/>
    <cellStyle name="Note 2 10 5 2 3 3" xfId="45808"/>
    <cellStyle name="Note 2 10 5 2 4" xfId="14510"/>
    <cellStyle name="Note 2 10 5 2 4 2" xfId="33938"/>
    <cellStyle name="Note 2 10 5 2 5" xfId="19785"/>
    <cellStyle name="Note 2 10 5 2 5 2" xfId="39109"/>
    <cellStyle name="Note 2 10 5 2 6" xfId="22755"/>
    <cellStyle name="Note 2 10 5 2 7" xfId="21269"/>
    <cellStyle name="Note 2 10 5 2 8" xfId="40593"/>
    <cellStyle name="Note 2 10 5 3" xfId="3926"/>
    <cellStyle name="Note 2 10 5 3 2" xfId="9313"/>
    <cellStyle name="Note 2 10 5 3 2 2" xfId="28871"/>
    <cellStyle name="Note 2 10 5 3 2 3" xfId="46687"/>
    <cellStyle name="Note 2 10 5 3 3" xfId="15432"/>
    <cellStyle name="Note 2 10 5 3 3 2" xfId="34825"/>
    <cellStyle name="Note 2 10 5 3 4" xfId="23642"/>
    <cellStyle name="Note 2 10 5 3 5" xfId="41472"/>
    <cellStyle name="Note 2 10 5 4" xfId="5472"/>
    <cellStyle name="Note 2 10 5 4 2" xfId="10833"/>
    <cellStyle name="Note 2 10 5 4 2 2" xfId="30391"/>
    <cellStyle name="Note 2 10 5 4 2 3" xfId="48177"/>
    <cellStyle name="Note 2 10 5 4 3" xfId="16956"/>
    <cellStyle name="Note 2 10 5 4 3 2" xfId="36315"/>
    <cellStyle name="Note 2 10 5 4 4" xfId="25132"/>
    <cellStyle name="Note 2 10 5 4 5" xfId="42962"/>
    <cellStyle name="Note 2 10 5 5" xfId="7683"/>
    <cellStyle name="Note 2 10 5 5 2" xfId="27243"/>
    <cellStyle name="Note 2 10 5 5 3" xfId="45066"/>
    <cellStyle name="Note 2 10 5 6" xfId="13764"/>
    <cellStyle name="Note 2 10 5 6 2" xfId="33196"/>
    <cellStyle name="Note 2 10 5 7" xfId="19043"/>
    <cellStyle name="Note 2 10 5 7 2" xfId="38367"/>
    <cellStyle name="Note 2 10 5 8" xfId="22011"/>
    <cellStyle name="Note 2 10 5 9" xfId="20527"/>
    <cellStyle name="Note 2 10 6" xfId="2035"/>
    <cellStyle name="Note 2 10 6 2" xfId="4071"/>
    <cellStyle name="Note 2 10 6 2 2" xfId="9458"/>
    <cellStyle name="Note 2 10 6 2 2 2" xfId="29016"/>
    <cellStyle name="Note 2 10 6 2 2 3" xfId="46832"/>
    <cellStyle name="Note 2 10 6 2 3" xfId="15577"/>
    <cellStyle name="Note 2 10 6 2 3 2" xfId="34970"/>
    <cellStyle name="Note 2 10 6 2 4" xfId="23787"/>
    <cellStyle name="Note 2 10 6 2 5" xfId="41617"/>
    <cellStyle name="Note 2 10 6 3" xfId="7830"/>
    <cellStyle name="Note 2 10 6 3 2" xfId="27390"/>
    <cellStyle name="Note 2 10 6 3 3" xfId="45211"/>
    <cellStyle name="Note 2 10 6 4" xfId="13911"/>
    <cellStyle name="Note 2 10 6 4 2" xfId="33341"/>
    <cellStyle name="Note 2 10 6 5" xfId="19188"/>
    <cellStyle name="Note 2 10 6 5 2" xfId="38512"/>
    <cellStyle name="Note 2 10 6 6" xfId="22156"/>
    <cellStyle name="Note 2 10 6 7" xfId="20672"/>
    <cellStyle name="Note 2 10 6 8" xfId="39996"/>
    <cellStyle name="Note 2 10 7" xfId="3055"/>
    <cellStyle name="Note 2 10 7 2" xfId="8643"/>
    <cellStyle name="Note 2 10 7 2 2" xfId="28203"/>
    <cellStyle name="Note 2 10 7 2 3" xfId="46020"/>
    <cellStyle name="Note 2 10 7 3" xfId="14734"/>
    <cellStyle name="Note 2 10 7 3 2" xfId="34154"/>
    <cellStyle name="Note 2 10 7 4" xfId="22971"/>
    <cellStyle name="Note 2 10 7 5" xfId="40805"/>
    <cellStyle name="Note 2 10 8" xfId="4829"/>
    <cellStyle name="Note 2 10 8 2" xfId="10213"/>
    <cellStyle name="Note 2 10 8 2 2" xfId="29771"/>
    <cellStyle name="Note 2 10 8 2 3" xfId="47585"/>
    <cellStyle name="Note 2 10 8 3" xfId="16335"/>
    <cellStyle name="Note 2 10 8 3 2" xfId="35723"/>
    <cellStyle name="Note 2 10 8 4" xfId="24540"/>
    <cellStyle name="Note 2 10 8 5" xfId="42370"/>
    <cellStyle name="Note 2 10 9" xfId="6158"/>
    <cellStyle name="Note 2 10 9 2" xfId="11519"/>
    <cellStyle name="Note 2 10 9 2 2" xfId="31077"/>
    <cellStyle name="Note 2 10 9 2 3" xfId="48862"/>
    <cellStyle name="Note 2 10 9 3" xfId="17642"/>
    <cellStyle name="Note 2 10 9 3 2" xfId="37000"/>
    <cellStyle name="Note 2 10 9 4" xfId="25817"/>
    <cellStyle name="Note 2 10 9 5" xfId="43647"/>
    <cellStyle name="Note 2 11" xfId="1149"/>
    <cellStyle name="Note 2 11 10" xfId="6578"/>
    <cellStyle name="Note 2 11 10 2" xfId="11939"/>
    <cellStyle name="Note 2 11 10 2 2" xfId="31497"/>
    <cellStyle name="Note 2 11 10 2 3" xfId="49282"/>
    <cellStyle name="Note 2 11 10 3" xfId="18062"/>
    <cellStyle name="Note 2 11 10 3 2" xfId="37420"/>
    <cellStyle name="Note 2 11 10 4" xfId="26237"/>
    <cellStyle name="Note 2 11 10 5" xfId="44067"/>
    <cellStyle name="Note 2 11 11" xfId="7100"/>
    <cellStyle name="Note 2 11 11 2" xfId="26660"/>
    <cellStyle name="Note 2 11 11 3" xfId="44485"/>
    <cellStyle name="Note 2 11 12" xfId="12307"/>
    <cellStyle name="Note 2 11 12 2" xfId="31865"/>
    <cellStyle name="Note 2 11 12 3" xfId="49650"/>
    <cellStyle name="Note 2 11 13" xfId="12660"/>
    <cellStyle name="Note 2 11 13 2" xfId="32217"/>
    <cellStyle name="Note 2 11 13 3" xfId="49960"/>
    <cellStyle name="Note 2 11 14" xfId="13111"/>
    <cellStyle name="Note 2 11 14 2" xfId="32613"/>
    <cellStyle name="Note 2 11 15" xfId="18428"/>
    <cellStyle name="Note 2 11 15 2" xfId="37786"/>
    <cellStyle name="Note 2 11 16" xfId="21430"/>
    <cellStyle name="Note 2 11 17" xfId="19946"/>
    <cellStyle name="Note 2 11 18" xfId="39270"/>
    <cellStyle name="Note 2 11 2" xfId="1253"/>
    <cellStyle name="Note 2 11 2 10" xfId="7158"/>
    <cellStyle name="Note 2 11 2 10 2" xfId="26718"/>
    <cellStyle name="Note 2 11 2 10 3" xfId="44543"/>
    <cellStyle name="Note 2 11 2 11" xfId="12366"/>
    <cellStyle name="Note 2 11 2 11 2" xfId="31924"/>
    <cellStyle name="Note 2 11 2 11 3" xfId="49708"/>
    <cellStyle name="Note 2 11 2 12" xfId="12721"/>
    <cellStyle name="Note 2 11 2 12 2" xfId="32277"/>
    <cellStyle name="Note 2 11 2 12 3" xfId="50018"/>
    <cellStyle name="Note 2 11 2 13" xfId="13174"/>
    <cellStyle name="Note 2 11 2 13 2" xfId="32673"/>
    <cellStyle name="Note 2 11 2 14" xfId="18486"/>
    <cellStyle name="Note 2 11 2 14 2" xfId="37844"/>
    <cellStyle name="Note 2 11 2 15" xfId="21488"/>
    <cellStyle name="Note 2 11 2 16" xfId="20004"/>
    <cellStyle name="Note 2 11 2 17" xfId="39328"/>
    <cellStyle name="Note 2 11 2 2" xfId="1508"/>
    <cellStyle name="Note 2 11 2 2 10" xfId="12879"/>
    <cellStyle name="Note 2 11 2 2 10 2" xfId="32435"/>
    <cellStyle name="Note 2 11 2 2 10 3" xfId="50174"/>
    <cellStyle name="Note 2 11 2 2 11" xfId="13385"/>
    <cellStyle name="Note 2 11 2 2 11 2" xfId="32818"/>
    <cellStyle name="Note 2 11 2 2 12" xfId="18665"/>
    <cellStyle name="Note 2 11 2 2 12 2" xfId="37989"/>
    <cellStyle name="Note 2 11 2 2 13" xfId="21633"/>
    <cellStyle name="Note 2 11 2 2 14" xfId="20149"/>
    <cellStyle name="Note 2 11 2 2 15" xfId="39473"/>
    <cellStyle name="Note 2 11 2 2 2" xfId="1801"/>
    <cellStyle name="Note 2 11 2 2 2 10" xfId="39764"/>
    <cellStyle name="Note 2 11 2 2 2 2" xfId="2547"/>
    <cellStyle name="Note 2 11 2 2 2 2 2" xfId="4570"/>
    <cellStyle name="Note 2 11 2 2 2 2 2 2" xfId="9957"/>
    <cellStyle name="Note 2 11 2 2 2 2 2 2 2" xfId="29515"/>
    <cellStyle name="Note 2 11 2 2 2 2 2 2 3" xfId="47329"/>
    <cellStyle name="Note 2 11 2 2 2 2 2 3" xfId="16076"/>
    <cellStyle name="Note 2 11 2 2 2 2 2 3 2" xfId="35467"/>
    <cellStyle name="Note 2 11 2 2 2 2 2 4" xfId="24284"/>
    <cellStyle name="Note 2 11 2 2 2 2 2 5" xfId="42114"/>
    <cellStyle name="Note 2 11 2 2 2 2 3" xfId="8342"/>
    <cellStyle name="Note 2 11 2 2 2 2 3 2" xfId="27902"/>
    <cellStyle name="Note 2 11 2 2 2 2 3 3" xfId="45721"/>
    <cellStyle name="Note 2 11 2 2 2 2 4" xfId="14423"/>
    <cellStyle name="Note 2 11 2 2 2 2 4 2" xfId="33851"/>
    <cellStyle name="Note 2 11 2 2 2 2 5" xfId="19698"/>
    <cellStyle name="Note 2 11 2 2 2 2 5 2" xfId="39022"/>
    <cellStyle name="Note 2 11 2 2 2 2 6" xfId="22668"/>
    <cellStyle name="Note 2 11 2 2 2 2 7" xfId="21182"/>
    <cellStyle name="Note 2 11 2 2 2 2 8" xfId="40506"/>
    <cellStyle name="Note 2 11 2 2 2 3" xfId="3840"/>
    <cellStyle name="Note 2 11 2 2 2 3 2" xfId="9227"/>
    <cellStyle name="Note 2 11 2 2 2 3 2 2" xfId="28785"/>
    <cellStyle name="Note 2 11 2 2 2 3 2 3" xfId="46601"/>
    <cellStyle name="Note 2 11 2 2 2 3 3" xfId="15346"/>
    <cellStyle name="Note 2 11 2 2 2 3 3 2" xfId="34739"/>
    <cellStyle name="Note 2 11 2 2 2 3 4" xfId="23556"/>
    <cellStyle name="Note 2 11 2 2 2 3 5" xfId="41386"/>
    <cellStyle name="Note 2 11 2 2 2 4" xfId="5948"/>
    <cellStyle name="Note 2 11 2 2 2 4 2" xfId="11309"/>
    <cellStyle name="Note 2 11 2 2 2 4 2 2" xfId="30867"/>
    <cellStyle name="Note 2 11 2 2 2 4 2 3" xfId="48653"/>
    <cellStyle name="Note 2 11 2 2 2 4 3" xfId="17432"/>
    <cellStyle name="Note 2 11 2 2 2 4 3 2" xfId="36791"/>
    <cellStyle name="Note 2 11 2 2 2 4 4" xfId="25608"/>
    <cellStyle name="Note 2 11 2 2 2 4 5" xfId="43438"/>
    <cellStyle name="Note 2 11 2 2 2 5" xfId="7596"/>
    <cellStyle name="Note 2 11 2 2 2 5 2" xfId="27156"/>
    <cellStyle name="Note 2 11 2 2 2 5 3" xfId="44979"/>
    <cellStyle name="Note 2 11 2 2 2 6" xfId="13677"/>
    <cellStyle name="Note 2 11 2 2 2 6 2" xfId="33109"/>
    <cellStyle name="Note 2 11 2 2 2 7" xfId="18956"/>
    <cellStyle name="Note 2 11 2 2 2 7 2" xfId="38280"/>
    <cellStyle name="Note 2 11 2 2 2 8" xfId="21924"/>
    <cellStyle name="Note 2 11 2 2 2 9" xfId="20440"/>
    <cellStyle name="Note 2 11 2 2 3" xfId="2255"/>
    <cellStyle name="Note 2 11 2 2 3 2" xfId="4291"/>
    <cellStyle name="Note 2 11 2 2 3 2 2" xfId="9678"/>
    <cellStyle name="Note 2 11 2 2 3 2 2 2" xfId="29236"/>
    <cellStyle name="Note 2 11 2 2 3 2 2 3" xfId="47051"/>
    <cellStyle name="Note 2 11 2 2 3 2 3" xfId="15797"/>
    <cellStyle name="Note 2 11 2 2 3 2 3 2" xfId="35189"/>
    <cellStyle name="Note 2 11 2 2 3 2 4" xfId="24006"/>
    <cellStyle name="Note 2 11 2 2 3 2 5" xfId="41836"/>
    <cellStyle name="Note 2 11 2 2 3 3" xfId="8050"/>
    <cellStyle name="Note 2 11 2 2 3 3 2" xfId="27610"/>
    <cellStyle name="Note 2 11 2 2 3 3 3" xfId="45430"/>
    <cellStyle name="Note 2 11 2 2 3 4" xfId="14131"/>
    <cellStyle name="Note 2 11 2 2 3 4 2" xfId="33560"/>
    <cellStyle name="Note 2 11 2 2 3 5" xfId="19407"/>
    <cellStyle name="Note 2 11 2 2 3 5 2" xfId="38731"/>
    <cellStyle name="Note 2 11 2 2 3 6" xfId="22376"/>
    <cellStyle name="Note 2 11 2 2 3 7" xfId="20891"/>
    <cellStyle name="Note 2 11 2 2 3 8" xfId="40215"/>
    <cellStyle name="Note 2 11 2 2 4" xfId="3428"/>
    <cellStyle name="Note 2 11 2 2 4 2" xfId="8920"/>
    <cellStyle name="Note 2 11 2 2 4 2 2" xfId="28480"/>
    <cellStyle name="Note 2 11 2 2 4 2 3" xfId="46297"/>
    <cellStyle name="Note 2 11 2 2 4 3" xfId="15022"/>
    <cellStyle name="Note 2 11 2 2 4 3 2" xfId="34435"/>
    <cellStyle name="Note 2 11 2 2 4 4" xfId="23252"/>
    <cellStyle name="Note 2 11 2 2 4 5" xfId="41082"/>
    <cellStyle name="Note 2 11 2 2 5" xfId="5339"/>
    <cellStyle name="Note 2 11 2 2 5 2" xfId="10705"/>
    <cellStyle name="Note 2 11 2 2 5 2 2" xfId="30263"/>
    <cellStyle name="Note 2 11 2 2 5 2 3" xfId="48062"/>
    <cellStyle name="Note 2 11 2 2 5 3" xfId="16828"/>
    <cellStyle name="Note 2 11 2 2 5 3 2" xfId="36200"/>
    <cellStyle name="Note 2 11 2 2 5 4" xfId="25017"/>
    <cellStyle name="Note 2 11 2 2 5 5" xfId="42847"/>
    <cellStyle name="Note 2 11 2 2 6" xfId="6435"/>
    <cellStyle name="Note 2 11 2 2 6 2" xfId="11796"/>
    <cellStyle name="Note 2 11 2 2 6 2 2" xfId="31354"/>
    <cellStyle name="Note 2 11 2 2 6 2 3" xfId="49139"/>
    <cellStyle name="Note 2 11 2 2 6 3" xfId="17919"/>
    <cellStyle name="Note 2 11 2 2 6 3 2" xfId="37277"/>
    <cellStyle name="Note 2 11 2 2 6 4" xfId="26094"/>
    <cellStyle name="Note 2 11 2 2 6 5" xfId="43924"/>
    <cellStyle name="Note 2 11 2 2 7" xfId="6839"/>
    <cellStyle name="Note 2 11 2 2 7 2" xfId="12200"/>
    <cellStyle name="Note 2 11 2 2 7 2 2" xfId="31758"/>
    <cellStyle name="Note 2 11 2 2 7 2 3" xfId="49543"/>
    <cellStyle name="Note 2 11 2 2 7 3" xfId="18323"/>
    <cellStyle name="Note 2 11 2 2 7 3 2" xfId="37681"/>
    <cellStyle name="Note 2 11 2 2 7 4" xfId="26498"/>
    <cellStyle name="Note 2 11 2 2 7 5" xfId="44328"/>
    <cellStyle name="Note 2 11 2 2 8" xfId="7304"/>
    <cellStyle name="Note 2 11 2 2 8 2" xfId="26864"/>
    <cellStyle name="Note 2 11 2 2 8 3" xfId="44688"/>
    <cellStyle name="Note 2 11 2 2 9" xfId="12523"/>
    <cellStyle name="Note 2 11 2 2 9 2" xfId="32080"/>
    <cellStyle name="Note 2 11 2 2 9 3" xfId="49864"/>
    <cellStyle name="Note 2 11 2 3" xfId="1655"/>
    <cellStyle name="Note 2 11 2 3 10" xfId="39619"/>
    <cellStyle name="Note 2 11 2 3 2" xfId="2401"/>
    <cellStyle name="Note 2 11 2 3 2 2" xfId="4424"/>
    <cellStyle name="Note 2 11 2 3 2 2 2" xfId="9811"/>
    <cellStyle name="Note 2 11 2 3 2 2 2 2" xfId="29369"/>
    <cellStyle name="Note 2 11 2 3 2 2 2 3" xfId="47184"/>
    <cellStyle name="Note 2 11 2 3 2 2 3" xfId="15930"/>
    <cellStyle name="Note 2 11 2 3 2 2 3 2" xfId="35322"/>
    <cellStyle name="Note 2 11 2 3 2 2 4" xfId="24139"/>
    <cellStyle name="Note 2 11 2 3 2 2 5" xfId="41969"/>
    <cellStyle name="Note 2 11 2 3 2 3" xfId="5736"/>
    <cellStyle name="Note 2 11 2 3 2 3 2" xfId="11097"/>
    <cellStyle name="Note 2 11 2 3 2 3 2 2" xfId="30655"/>
    <cellStyle name="Note 2 11 2 3 2 3 2 3" xfId="48441"/>
    <cellStyle name="Note 2 11 2 3 2 3 3" xfId="17220"/>
    <cellStyle name="Note 2 11 2 3 2 3 3 2" xfId="36579"/>
    <cellStyle name="Note 2 11 2 3 2 3 4" xfId="25396"/>
    <cellStyle name="Note 2 11 2 3 2 3 5" xfId="43226"/>
    <cellStyle name="Note 2 11 2 3 2 4" xfId="8196"/>
    <cellStyle name="Note 2 11 2 3 2 4 2" xfId="27756"/>
    <cellStyle name="Note 2 11 2 3 2 4 3" xfId="45576"/>
    <cellStyle name="Note 2 11 2 3 2 5" xfId="14277"/>
    <cellStyle name="Note 2 11 2 3 2 5 2" xfId="33706"/>
    <cellStyle name="Note 2 11 2 3 2 6" xfId="19553"/>
    <cellStyle name="Note 2 11 2 3 2 6 2" xfId="38877"/>
    <cellStyle name="Note 2 11 2 3 2 7" xfId="22522"/>
    <cellStyle name="Note 2 11 2 3 2 8" xfId="21037"/>
    <cellStyle name="Note 2 11 2 3 2 9" xfId="40361"/>
    <cellStyle name="Note 2 11 2 3 3" xfId="3697"/>
    <cellStyle name="Note 2 11 2 3 3 2" xfId="9084"/>
    <cellStyle name="Note 2 11 2 3 3 2 2" xfId="28642"/>
    <cellStyle name="Note 2 11 2 3 3 2 3" xfId="46458"/>
    <cellStyle name="Note 2 11 2 3 3 3" xfId="15203"/>
    <cellStyle name="Note 2 11 2 3 3 3 2" xfId="34596"/>
    <cellStyle name="Note 2 11 2 3 3 4" xfId="23413"/>
    <cellStyle name="Note 2 11 2 3 3 5" xfId="41243"/>
    <cellStyle name="Note 2 11 2 3 4" xfId="5112"/>
    <cellStyle name="Note 2 11 2 3 4 2" xfId="10479"/>
    <cellStyle name="Note 2 11 2 3 4 2 2" xfId="30037"/>
    <cellStyle name="Note 2 11 2 3 4 2 3" xfId="47850"/>
    <cellStyle name="Note 2 11 2 3 4 3" xfId="16602"/>
    <cellStyle name="Note 2 11 2 3 4 3 2" xfId="35988"/>
    <cellStyle name="Note 2 11 2 3 4 4" xfId="24805"/>
    <cellStyle name="Note 2 11 2 3 4 5" xfId="42635"/>
    <cellStyle name="Note 2 11 2 3 5" xfId="7450"/>
    <cellStyle name="Note 2 11 2 3 5 2" xfId="27010"/>
    <cellStyle name="Note 2 11 2 3 5 3" xfId="44834"/>
    <cellStyle name="Note 2 11 2 3 6" xfId="13531"/>
    <cellStyle name="Note 2 11 2 3 6 2" xfId="32964"/>
    <cellStyle name="Note 2 11 2 3 7" xfId="18811"/>
    <cellStyle name="Note 2 11 2 3 7 2" xfId="38135"/>
    <cellStyle name="Note 2 11 2 3 8" xfId="21779"/>
    <cellStyle name="Note 2 11 2 3 9" xfId="20295"/>
    <cellStyle name="Note 2 11 2 4" xfId="1963"/>
    <cellStyle name="Note 2 11 2 4 10" xfId="39925"/>
    <cellStyle name="Note 2 11 2 4 2" xfId="2708"/>
    <cellStyle name="Note 2 11 2 4 2 2" xfId="4730"/>
    <cellStyle name="Note 2 11 2 4 2 2 2" xfId="10117"/>
    <cellStyle name="Note 2 11 2 4 2 2 2 2" xfId="29675"/>
    <cellStyle name="Note 2 11 2 4 2 2 2 3" xfId="47489"/>
    <cellStyle name="Note 2 11 2 4 2 2 3" xfId="16236"/>
    <cellStyle name="Note 2 11 2 4 2 2 3 2" xfId="35627"/>
    <cellStyle name="Note 2 11 2 4 2 2 4" xfId="24444"/>
    <cellStyle name="Note 2 11 2 4 2 2 5" xfId="42274"/>
    <cellStyle name="Note 2 11 2 4 2 3" xfId="8503"/>
    <cellStyle name="Note 2 11 2 4 2 3 2" xfId="28063"/>
    <cellStyle name="Note 2 11 2 4 2 3 3" xfId="45882"/>
    <cellStyle name="Note 2 11 2 4 2 4" xfId="14584"/>
    <cellStyle name="Note 2 11 2 4 2 4 2" xfId="34012"/>
    <cellStyle name="Note 2 11 2 4 2 5" xfId="19859"/>
    <cellStyle name="Note 2 11 2 4 2 5 2" xfId="39183"/>
    <cellStyle name="Note 2 11 2 4 2 6" xfId="22829"/>
    <cellStyle name="Note 2 11 2 4 2 7" xfId="21343"/>
    <cellStyle name="Note 2 11 2 4 2 8" xfId="40667"/>
    <cellStyle name="Note 2 11 2 4 3" xfId="4000"/>
    <cellStyle name="Note 2 11 2 4 3 2" xfId="9387"/>
    <cellStyle name="Note 2 11 2 4 3 2 2" xfId="28945"/>
    <cellStyle name="Note 2 11 2 4 3 2 3" xfId="46761"/>
    <cellStyle name="Note 2 11 2 4 3 3" xfId="15506"/>
    <cellStyle name="Note 2 11 2 4 3 3 2" xfId="34899"/>
    <cellStyle name="Note 2 11 2 4 3 4" xfId="23716"/>
    <cellStyle name="Note 2 11 2 4 3 5" xfId="41546"/>
    <cellStyle name="Note 2 11 2 4 4" xfId="5546"/>
    <cellStyle name="Note 2 11 2 4 4 2" xfId="10907"/>
    <cellStyle name="Note 2 11 2 4 4 2 2" xfId="30465"/>
    <cellStyle name="Note 2 11 2 4 4 2 3" xfId="48251"/>
    <cellStyle name="Note 2 11 2 4 4 3" xfId="17030"/>
    <cellStyle name="Note 2 11 2 4 4 3 2" xfId="36389"/>
    <cellStyle name="Note 2 11 2 4 4 4" xfId="25206"/>
    <cellStyle name="Note 2 11 2 4 4 5" xfId="43036"/>
    <cellStyle name="Note 2 11 2 4 5" xfId="7758"/>
    <cellStyle name="Note 2 11 2 4 5 2" xfId="27318"/>
    <cellStyle name="Note 2 11 2 4 5 3" xfId="45140"/>
    <cellStyle name="Note 2 11 2 4 6" xfId="13839"/>
    <cellStyle name="Note 2 11 2 4 6 2" xfId="33270"/>
    <cellStyle name="Note 2 11 2 4 7" xfId="19117"/>
    <cellStyle name="Note 2 11 2 4 7 2" xfId="38441"/>
    <cellStyle name="Note 2 11 2 4 8" xfId="22085"/>
    <cellStyle name="Note 2 11 2 4 9" xfId="20601"/>
    <cellStyle name="Note 2 11 2 5" xfId="2109"/>
    <cellStyle name="Note 2 11 2 5 2" xfId="4145"/>
    <cellStyle name="Note 2 11 2 5 2 2" xfId="9532"/>
    <cellStyle name="Note 2 11 2 5 2 2 2" xfId="29090"/>
    <cellStyle name="Note 2 11 2 5 2 2 3" xfId="46906"/>
    <cellStyle name="Note 2 11 2 5 2 3" xfId="15651"/>
    <cellStyle name="Note 2 11 2 5 2 3 2" xfId="35044"/>
    <cellStyle name="Note 2 11 2 5 2 4" xfId="23861"/>
    <cellStyle name="Note 2 11 2 5 2 5" xfId="41691"/>
    <cellStyle name="Note 2 11 2 5 3" xfId="7904"/>
    <cellStyle name="Note 2 11 2 5 3 2" xfId="27464"/>
    <cellStyle name="Note 2 11 2 5 3 3" xfId="45285"/>
    <cellStyle name="Note 2 11 2 5 4" xfId="13985"/>
    <cellStyle name="Note 2 11 2 5 4 2" xfId="33415"/>
    <cellStyle name="Note 2 11 2 5 5" xfId="19262"/>
    <cellStyle name="Note 2 11 2 5 5 2" xfId="38586"/>
    <cellStyle name="Note 2 11 2 5 6" xfId="22230"/>
    <cellStyle name="Note 2 11 2 5 7" xfId="20746"/>
    <cellStyle name="Note 2 11 2 5 8" xfId="40070"/>
    <cellStyle name="Note 2 11 2 6" xfId="3137"/>
    <cellStyle name="Note 2 11 2 6 2" xfId="8717"/>
    <cellStyle name="Note 2 11 2 6 2 2" xfId="28277"/>
    <cellStyle name="Note 2 11 2 6 2 3" xfId="46094"/>
    <cellStyle name="Note 2 11 2 6 3" xfId="14808"/>
    <cellStyle name="Note 2 11 2 6 3 2" xfId="34228"/>
    <cellStyle name="Note 2 11 2 6 4" xfId="23045"/>
    <cellStyle name="Note 2 11 2 6 5" xfId="40879"/>
    <cellStyle name="Note 2 11 2 7" xfId="4905"/>
    <cellStyle name="Note 2 11 2 7 2" xfId="10289"/>
    <cellStyle name="Note 2 11 2 7 2 2" xfId="29847"/>
    <cellStyle name="Note 2 11 2 7 2 3" xfId="47660"/>
    <cellStyle name="Note 2 11 2 7 3" xfId="16411"/>
    <cellStyle name="Note 2 11 2 7 3 2" xfId="35798"/>
    <cellStyle name="Note 2 11 2 7 4" xfId="24615"/>
    <cellStyle name="Note 2 11 2 7 5" xfId="42445"/>
    <cellStyle name="Note 2 11 2 8" xfId="6232"/>
    <cellStyle name="Note 2 11 2 8 2" xfId="11593"/>
    <cellStyle name="Note 2 11 2 8 2 2" xfId="31151"/>
    <cellStyle name="Note 2 11 2 8 2 3" xfId="48936"/>
    <cellStyle name="Note 2 11 2 8 3" xfId="17716"/>
    <cellStyle name="Note 2 11 2 8 3 2" xfId="37074"/>
    <cellStyle name="Note 2 11 2 8 4" xfId="25891"/>
    <cellStyle name="Note 2 11 2 8 5" xfId="43721"/>
    <cellStyle name="Note 2 11 2 9" xfId="6636"/>
    <cellStyle name="Note 2 11 2 9 2" xfId="11997"/>
    <cellStyle name="Note 2 11 2 9 2 2" xfId="31555"/>
    <cellStyle name="Note 2 11 2 9 2 3" xfId="49340"/>
    <cellStyle name="Note 2 11 2 9 3" xfId="18120"/>
    <cellStyle name="Note 2 11 2 9 3 2" xfId="37478"/>
    <cellStyle name="Note 2 11 2 9 4" xfId="26295"/>
    <cellStyle name="Note 2 11 2 9 5" xfId="44125"/>
    <cellStyle name="Note 2 11 3" xfId="1444"/>
    <cellStyle name="Note 2 11 3 10" xfId="12821"/>
    <cellStyle name="Note 2 11 3 10 2" xfId="32377"/>
    <cellStyle name="Note 2 11 3 10 3" xfId="50116"/>
    <cellStyle name="Note 2 11 3 11" xfId="13323"/>
    <cellStyle name="Note 2 11 3 11 2" xfId="32760"/>
    <cellStyle name="Note 2 11 3 12" xfId="18605"/>
    <cellStyle name="Note 2 11 3 12 2" xfId="37931"/>
    <cellStyle name="Note 2 11 3 13" xfId="21575"/>
    <cellStyle name="Note 2 11 3 14" xfId="20091"/>
    <cellStyle name="Note 2 11 3 15" xfId="39415"/>
    <cellStyle name="Note 2 11 3 2" xfId="1742"/>
    <cellStyle name="Note 2 11 3 2 10" xfId="39706"/>
    <cellStyle name="Note 2 11 3 2 2" xfId="2488"/>
    <cellStyle name="Note 2 11 3 2 2 2" xfId="4511"/>
    <cellStyle name="Note 2 11 3 2 2 2 2" xfId="9898"/>
    <cellStyle name="Note 2 11 3 2 2 2 2 2" xfId="29456"/>
    <cellStyle name="Note 2 11 3 2 2 2 2 3" xfId="47271"/>
    <cellStyle name="Note 2 11 3 2 2 2 3" xfId="16017"/>
    <cellStyle name="Note 2 11 3 2 2 2 3 2" xfId="35409"/>
    <cellStyle name="Note 2 11 3 2 2 2 4" xfId="24226"/>
    <cellStyle name="Note 2 11 3 2 2 2 5" xfId="42056"/>
    <cellStyle name="Note 2 11 3 2 2 3" xfId="8283"/>
    <cellStyle name="Note 2 11 3 2 2 3 2" xfId="27843"/>
    <cellStyle name="Note 2 11 3 2 2 3 3" xfId="45663"/>
    <cellStyle name="Note 2 11 3 2 2 4" xfId="14364"/>
    <cellStyle name="Note 2 11 3 2 2 4 2" xfId="33793"/>
    <cellStyle name="Note 2 11 3 2 2 5" xfId="19640"/>
    <cellStyle name="Note 2 11 3 2 2 5 2" xfId="38964"/>
    <cellStyle name="Note 2 11 3 2 2 6" xfId="22609"/>
    <cellStyle name="Note 2 11 3 2 2 7" xfId="21124"/>
    <cellStyle name="Note 2 11 3 2 2 8" xfId="40448"/>
    <cellStyle name="Note 2 11 3 2 3" xfId="3782"/>
    <cellStyle name="Note 2 11 3 2 3 2" xfId="9169"/>
    <cellStyle name="Note 2 11 3 2 3 2 2" xfId="28727"/>
    <cellStyle name="Note 2 11 3 2 3 2 3" xfId="46543"/>
    <cellStyle name="Note 2 11 3 2 3 3" xfId="15288"/>
    <cellStyle name="Note 2 11 3 2 3 3 2" xfId="34681"/>
    <cellStyle name="Note 2 11 3 2 3 4" xfId="23498"/>
    <cellStyle name="Note 2 11 3 2 3 5" xfId="41328"/>
    <cellStyle name="Note 2 11 3 2 4" xfId="5890"/>
    <cellStyle name="Note 2 11 3 2 4 2" xfId="11251"/>
    <cellStyle name="Note 2 11 3 2 4 2 2" xfId="30809"/>
    <cellStyle name="Note 2 11 3 2 4 2 3" xfId="48595"/>
    <cellStyle name="Note 2 11 3 2 4 3" xfId="17374"/>
    <cellStyle name="Note 2 11 3 2 4 3 2" xfId="36733"/>
    <cellStyle name="Note 2 11 3 2 4 4" xfId="25550"/>
    <cellStyle name="Note 2 11 3 2 4 5" xfId="43380"/>
    <cellStyle name="Note 2 11 3 2 5" xfId="7537"/>
    <cellStyle name="Note 2 11 3 2 5 2" xfId="27097"/>
    <cellStyle name="Note 2 11 3 2 5 3" xfId="44921"/>
    <cellStyle name="Note 2 11 3 2 6" xfId="13618"/>
    <cellStyle name="Note 2 11 3 2 6 2" xfId="33051"/>
    <cellStyle name="Note 2 11 3 2 7" xfId="18898"/>
    <cellStyle name="Note 2 11 3 2 7 2" xfId="38222"/>
    <cellStyle name="Note 2 11 3 2 8" xfId="21866"/>
    <cellStyle name="Note 2 11 3 2 9" xfId="20382"/>
    <cellStyle name="Note 2 11 3 3" xfId="2196"/>
    <cellStyle name="Note 2 11 3 3 2" xfId="4232"/>
    <cellStyle name="Note 2 11 3 3 2 2" xfId="9619"/>
    <cellStyle name="Note 2 11 3 3 2 2 2" xfId="29177"/>
    <cellStyle name="Note 2 11 3 3 2 2 3" xfId="46993"/>
    <cellStyle name="Note 2 11 3 3 2 3" xfId="15738"/>
    <cellStyle name="Note 2 11 3 3 2 3 2" xfId="35131"/>
    <cellStyle name="Note 2 11 3 3 2 4" xfId="23948"/>
    <cellStyle name="Note 2 11 3 3 2 5" xfId="41778"/>
    <cellStyle name="Note 2 11 3 3 3" xfId="7991"/>
    <cellStyle name="Note 2 11 3 3 3 2" xfId="27551"/>
    <cellStyle name="Note 2 11 3 3 3 3" xfId="45372"/>
    <cellStyle name="Note 2 11 3 3 4" xfId="14072"/>
    <cellStyle name="Note 2 11 3 3 4 2" xfId="33502"/>
    <cellStyle name="Note 2 11 3 3 5" xfId="19349"/>
    <cellStyle name="Note 2 11 3 3 5 2" xfId="38673"/>
    <cellStyle name="Note 2 11 3 3 6" xfId="22317"/>
    <cellStyle name="Note 2 11 3 3 7" xfId="20833"/>
    <cellStyle name="Note 2 11 3 3 8" xfId="40157"/>
    <cellStyle name="Note 2 11 3 4" xfId="3370"/>
    <cellStyle name="Note 2 11 3 4 2" xfId="8862"/>
    <cellStyle name="Note 2 11 3 4 2 2" xfId="28422"/>
    <cellStyle name="Note 2 11 3 4 2 3" xfId="46239"/>
    <cellStyle name="Note 2 11 3 4 3" xfId="14964"/>
    <cellStyle name="Note 2 11 3 4 3 2" xfId="34377"/>
    <cellStyle name="Note 2 11 3 4 4" xfId="23194"/>
    <cellStyle name="Note 2 11 3 4 5" xfId="41024"/>
    <cellStyle name="Note 2 11 3 5" xfId="5281"/>
    <cellStyle name="Note 2 11 3 5 2" xfId="10647"/>
    <cellStyle name="Note 2 11 3 5 2 2" xfId="30205"/>
    <cellStyle name="Note 2 11 3 5 2 3" xfId="48004"/>
    <cellStyle name="Note 2 11 3 5 3" xfId="16770"/>
    <cellStyle name="Note 2 11 3 5 3 2" xfId="36142"/>
    <cellStyle name="Note 2 11 3 5 4" xfId="24959"/>
    <cellStyle name="Note 2 11 3 5 5" xfId="42789"/>
    <cellStyle name="Note 2 11 3 6" xfId="6377"/>
    <cellStyle name="Note 2 11 3 6 2" xfId="11738"/>
    <cellStyle name="Note 2 11 3 6 2 2" xfId="31296"/>
    <cellStyle name="Note 2 11 3 6 2 3" xfId="49081"/>
    <cellStyle name="Note 2 11 3 6 3" xfId="17861"/>
    <cellStyle name="Note 2 11 3 6 3 2" xfId="37219"/>
    <cellStyle name="Note 2 11 3 6 4" xfId="26036"/>
    <cellStyle name="Note 2 11 3 6 5" xfId="43866"/>
    <cellStyle name="Note 2 11 3 7" xfId="6781"/>
    <cellStyle name="Note 2 11 3 7 2" xfId="12142"/>
    <cellStyle name="Note 2 11 3 7 2 2" xfId="31700"/>
    <cellStyle name="Note 2 11 3 7 2 3" xfId="49485"/>
    <cellStyle name="Note 2 11 3 7 3" xfId="18265"/>
    <cellStyle name="Note 2 11 3 7 3 2" xfId="37623"/>
    <cellStyle name="Note 2 11 3 7 4" xfId="26440"/>
    <cellStyle name="Note 2 11 3 7 5" xfId="44270"/>
    <cellStyle name="Note 2 11 3 8" xfId="7245"/>
    <cellStyle name="Note 2 11 3 8 2" xfId="26805"/>
    <cellStyle name="Note 2 11 3 8 3" xfId="44630"/>
    <cellStyle name="Note 2 11 3 9" xfId="12465"/>
    <cellStyle name="Note 2 11 3 9 2" xfId="32022"/>
    <cellStyle name="Note 2 11 3 9 3" xfId="49806"/>
    <cellStyle name="Note 2 11 4" xfId="1597"/>
    <cellStyle name="Note 2 11 4 10" xfId="39561"/>
    <cellStyle name="Note 2 11 4 2" xfId="2343"/>
    <cellStyle name="Note 2 11 4 2 2" xfId="4366"/>
    <cellStyle name="Note 2 11 4 2 2 2" xfId="9753"/>
    <cellStyle name="Note 2 11 4 2 2 2 2" xfId="29311"/>
    <cellStyle name="Note 2 11 4 2 2 2 3" xfId="47126"/>
    <cellStyle name="Note 2 11 4 2 2 3" xfId="15872"/>
    <cellStyle name="Note 2 11 4 2 2 3 2" xfId="35264"/>
    <cellStyle name="Note 2 11 4 2 2 4" xfId="24081"/>
    <cellStyle name="Note 2 11 4 2 2 5" xfId="41911"/>
    <cellStyle name="Note 2 11 4 2 3" xfId="5678"/>
    <cellStyle name="Note 2 11 4 2 3 2" xfId="11039"/>
    <cellStyle name="Note 2 11 4 2 3 2 2" xfId="30597"/>
    <cellStyle name="Note 2 11 4 2 3 2 3" xfId="48383"/>
    <cellStyle name="Note 2 11 4 2 3 3" xfId="17162"/>
    <cellStyle name="Note 2 11 4 2 3 3 2" xfId="36521"/>
    <cellStyle name="Note 2 11 4 2 3 4" xfId="25338"/>
    <cellStyle name="Note 2 11 4 2 3 5" xfId="43168"/>
    <cellStyle name="Note 2 11 4 2 4" xfId="8138"/>
    <cellStyle name="Note 2 11 4 2 4 2" xfId="27698"/>
    <cellStyle name="Note 2 11 4 2 4 3" xfId="45518"/>
    <cellStyle name="Note 2 11 4 2 5" xfId="14219"/>
    <cellStyle name="Note 2 11 4 2 5 2" xfId="33648"/>
    <cellStyle name="Note 2 11 4 2 6" xfId="19495"/>
    <cellStyle name="Note 2 11 4 2 6 2" xfId="38819"/>
    <cellStyle name="Note 2 11 4 2 7" xfId="22464"/>
    <cellStyle name="Note 2 11 4 2 8" xfId="20979"/>
    <cellStyle name="Note 2 11 4 2 9" xfId="40303"/>
    <cellStyle name="Note 2 11 4 3" xfId="3639"/>
    <cellStyle name="Note 2 11 4 3 2" xfId="9026"/>
    <cellStyle name="Note 2 11 4 3 2 2" xfId="28584"/>
    <cellStyle name="Note 2 11 4 3 2 3" xfId="46400"/>
    <cellStyle name="Note 2 11 4 3 3" xfId="15145"/>
    <cellStyle name="Note 2 11 4 3 3 2" xfId="34538"/>
    <cellStyle name="Note 2 11 4 3 4" xfId="23355"/>
    <cellStyle name="Note 2 11 4 3 5" xfId="41185"/>
    <cellStyle name="Note 2 11 4 4" xfId="5054"/>
    <cellStyle name="Note 2 11 4 4 2" xfId="10421"/>
    <cellStyle name="Note 2 11 4 4 2 2" xfId="29979"/>
    <cellStyle name="Note 2 11 4 4 2 3" xfId="47792"/>
    <cellStyle name="Note 2 11 4 4 3" xfId="16544"/>
    <cellStyle name="Note 2 11 4 4 3 2" xfId="35930"/>
    <cellStyle name="Note 2 11 4 4 4" xfId="24747"/>
    <cellStyle name="Note 2 11 4 4 5" xfId="42577"/>
    <cellStyle name="Note 2 11 4 5" xfId="7392"/>
    <cellStyle name="Note 2 11 4 5 2" xfId="26952"/>
    <cellStyle name="Note 2 11 4 5 3" xfId="44776"/>
    <cellStyle name="Note 2 11 4 6" xfId="13473"/>
    <cellStyle name="Note 2 11 4 6 2" xfId="32906"/>
    <cellStyle name="Note 2 11 4 7" xfId="18753"/>
    <cellStyle name="Note 2 11 4 7 2" xfId="38077"/>
    <cellStyle name="Note 2 11 4 8" xfId="21721"/>
    <cellStyle name="Note 2 11 4 9" xfId="20237"/>
    <cellStyle name="Note 2 11 5" xfId="1904"/>
    <cellStyle name="Note 2 11 5 10" xfId="39867"/>
    <cellStyle name="Note 2 11 5 2" xfId="2650"/>
    <cellStyle name="Note 2 11 5 2 2" xfId="4672"/>
    <cellStyle name="Note 2 11 5 2 2 2" xfId="10059"/>
    <cellStyle name="Note 2 11 5 2 2 2 2" xfId="29617"/>
    <cellStyle name="Note 2 11 5 2 2 2 3" xfId="47431"/>
    <cellStyle name="Note 2 11 5 2 2 3" xfId="16178"/>
    <cellStyle name="Note 2 11 5 2 2 3 2" xfId="35569"/>
    <cellStyle name="Note 2 11 5 2 2 4" xfId="24386"/>
    <cellStyle name="Note 2 11 5 2 2 5" xfId="42216"/>
    <cellStyle name="Note 2 11 5 2 3" xfId="8445"/>
    <cellStyle name="Note 2 11 5 2 3 2" xfId="28005"/>
    <cellStyle name="Note 2 11 5 2 3 3" xfId="45824"/>
    <cellStyle name="Note 2 11 5 2 4" xfId="14526"/>
    <cellStyle name="Note 2 11 5 2 4 2" xfId="33954"/>
    <cellStyle name="Note 2 11 5 2 5" xfId="19801"/>
    <cellStyle name="Note 2 11 5 2 5 2" xfId="39125"/>
    <cellStyle name="Note 2 11 5 2 6" xfId="22771"/>
    <cellStyle name="Note 2 11 5 2 7" xfId="21285"/>
    <cellStyle name="Note 2 11 5 2 8" xfId="40609"/>
    <cellStyle name="Note 2 11 5 3" xfId="3942"/>
    <cellStyle name="Note 2 11 5 3 2" xfId="9329"/>
    <cellStyle name="Note 2 11 5 3 2 2" xfId="28887"/>
    <cellStyle name="Note 2 11 5 3 2 3" xfId="46703"/>
    <cellStyle name="Note 2 11 5 3 3" xfId="15448"/>
    <cellStyle name="Note 2 11 5 3 3 2" xfId="34841"/>
    <cellStyle name="Note 2 11 5 3 4" xfId="23658"/>
    <cellStyle name="Note 2 11 5 3 5" xfId="41488"/>
    <cellStyle name="Note 2 11 5 4" xfId="5488"/>
    <cellStyle name="Note 2 11 5 4 2" xfId="10849"/>
    <cellStyle name="Note 2 11 5 4 2 2" xfId="30407"/>
    <cellStyle name="Note 2 11 5 4 2 3" xfId="48193"/>
    <cellStyle name="Note 2 11 5 4 3" xfId="16972"/>
    <cellStyle name="Note 2 11 5 4 3 2" xfId="36331"/>
    <cellStyle name="Note 2 11 5 4 4" xfId="25148"/>
    <cellStyle name="Note 2 11 5 4 5" xfId="42978"/>
    <cellStyle name="Note 2 11 5 5" xfId="7699"/>
    <cellStyle name="Note 2 11 5 5 2" xfId="27259"/>
    <cellStyle name="Note 2 11 5 5 3" xfId="45082"/>
    <cellStyle name="Note 2 11 5 6" xfId="13780"/>
    <cellStyle name="Note 2 11 5 6 2" xfId="33212"/>
    <cellStyle name="Note 2 11 5 7" xfId="19059"/>
    <cellStyle name="Note 2 11 5 7 2" xfId="38383"/>
    <cellStyle name="Note 2 11 5 8" xfId="22027"/>
    <cellStyle name="Note 2 11 5 9" xfId="20543"/>
    <cellStyle name="Note 2 11 6" xfId="2051"/>
    <cellStyle name="Note 2 11 6 2" xfId="4087"/>
    <cellStyle name="Note 2 11 6 2 2" xfId="9474"/>
    <cellStyle name="Note 2 11 6 2 2 2" xfId="29032"/>
    <cellStyle name="Note 2 11 6 2 2 3" xfId="46848"/>
    <cellStyle name="Note 2 11 6 2 3" xfId="15593"/>
    <cellStyle name="Note 2 11 6 2 3 2" xfId="34986"/>
    <cellStyle name="Note 2 11 6 2 4" xfId="23803"/>
    <cellStyle name="Note 2 11 6 2 5" xfId="41633"/>
    <cellStyle name="Note 2 11 6 3" xfId="7846"/>
    <cellStyle name="Note 2 11 6 3 2" xfId="27406"/>
    <cellStyle name="Note 2 11 6 3 3" xfId="45227"/>
    <cellStyle name="Note 2 11 6 4" xfId="13927"/>
    <cellStyle name="Note 2 11 6 4 2" xfId="33357"/>
    <cellStyle name="Note 2 11 6 5" xfId="19204"/>
    <cellStyle name="Note 2 11 6 5 2" xfId="38528"/>
    <cellStyle name="Note 2 11 6 6" xfId="22172"/>
    <cellStyle name="Note 2 11 6 7" xfId="20688"/>
    <cellStyle name="Note 2 11 6 8" xfId="40012"/>
    <cellStyle name="Note 2 11 7" xfId="3079"/>
    <cellStyle name="Note 2 11 7 2" xfId="8659"/>
    <cellStyle name="Note 2 11 7 2 2" xfId="28219"/>
    <cellStyle name="Note 2 11 7 2 3" xfId="46036"/>
    <cellStyle name="Note 2 11 7 3" xfId="14750"/>
    <cellStyle name="Note 2 11 7 3 2" xfId="34170"/>
    <cellStyle name="Note 2 11 7 4" xfId="22987"/>
    <cellStyle name="Note 2 11 7 5" xfId="40821"/>
    <cellStyle name="Note 2 11 8" xfId="4845"/>
    <cellStyle name="Note 2 11 8 2" xfId="10229"/>
    <cellStyle name="Note 2 11 8 2 2" xfId="29787"/>
    <cellStyle name="Note 2 11 8 2 3" xfId="47601"/>
    <cellStyle name="Note 2 11 8 3" xfId="16351"/>
    <cellStyle name="Note 2 11 8 3 2" xfId="35739"/>
    <cellStyle name="Note 2 11 8 4" xfId="24556"/>
    <cellStyle name="Note 2 11 8 5" xfId="42386"/>
    <cellStyle name="Note 2 11 9" xfId="6174"/>
    <cellStyle name="Note 2 11 9 2" xfId="11535"/>
    <cellStyle name="Note 2 11 9 2 2" xfId="31093"/>
    <cellStyle name="Note 2 11 9 2 3" xfId="48878"/>
    <cellStyle name="Note 2 11 9 3" xfId="17658"/>
    <cellStyle name="Note 2 11 9 3 2" xfId="37016"/>
    <cellStyle name="Note 2 11 9 4" xfId="25833"/>
    <cellStyle name="Note 2 11 9 5" xfId="43663"/>
    <cellStyle name="Note 2 12" xfId="1290"/>
    <cellStyle name="Note 2 12 10" xfId="7185"/>
    <cellStyle name="Note 2 12 10 2" xfId="26745"/>
    <cellStyle name="Note 2 12 10 3" xfId="44570"/>
    <cellStyle name="Note 2 12 11" xfId="12393"/>
    <cellStyle name="Note 2 12 11 2" xfId="31951"/>
    <cellStyle name="Note 2 12 11 3" xfId="49735"/>
    <cellStyle name="Note 2 12 12" xfId="12748"/>
    <cellStyle name="Note 2 12 12 2" xfId="32304"/>
    <cellStyle name="Note 2 12 12 3" xfId="50045"/>
    <cellStyle name="Note 2 12 13" xfId="13201"/>
    <cellStyle name="Note 2 12 13 2" xfId="32700"/>
    <cellStyle name="Note 2 12 14" xfId="18513"/>
    <cellStyle name="Note 2 12 14 2" xfId="37871"/>
    <cellStyle name="Note 2 12 15" xfId="21515"/>
    <cellStyle name="Note 2 12 16" xfId="20031"/>
    <cellStyle name="Note 2 12 17" xfId="39355"/>
    <cellStyle name="Note 2 12 2" xfId="1535"/>
    <cellStyle name="Note 2 12 2 10" xfId="12906"/>
    <cellStyle name="Note 2 12 2 10 2" xfId="32462"/>
    <cellStyle name="Note 2 12 2 10 3" xfId="50201"/>
    <cellStyle name="Note 2 12 2 11" xfId="13412"/>
    <cellStyle name="Note 2 12 2 11 2" xfId="32845"/>
    <cellStyle name="Note 2 12 2 12" xfId="18692"/>
    <cellStyle name="Note 2 12 2 12 2" xfId="38016"/>
    <cellStyle name="Note 2 12 2 13" xfId="21660"/>
    <cellStyle name="Note 2 12 2 14" xfId="20176"/>
    <cellStyle name="Note 2 12 2 15" xfId="39500"/>
    <cellStyle name="Note 2 12 2 2" xfId="1828"/>
    <cellStyle name="Note 2 12 2 2 10" xfId="39791"/>
    <cellStyle name="Note 2 12 2 2 2" xfId="2574"/>
    <cellStyle name="Note 2 12 2 2 2 2" xfId="4597"/>
    <cellStyle name="Note 2 12 2 2 2 2 2" xfId="9984"/>
    <cellStyle name="Note 2 12 2 2 2 2 2 2" xfId="29542"/>
    <cellStyle name="Note 2 12 2 2 2 2 2 3" xfId="47356"/>
    <cellStyle name="Note 2 12 2 2 2 2 3" xfId="16103"/>
    <cellStyle name="Note 2 12 2 2 2 2 3 2" xfId="35494"/>
    <cellStyle name="Note 2 12 2 2 2 2 4" xfId="24311"/>
    <cellStyle name="Note 2 12 2 2 2 2 5" xfId="42141"/>
    <cellStyle name="Note 2 12 2 2 2 3" xfId="8369"/>
    <cellStyle name="Note 2 12 2 2 2 3 2" xfId="27929"/>
    <cellStyle name="Note 2 12 2 2 2 3 3" xfId="45748"/>
    <cellStyle name="Note 2 12 2 2 2 4" xfId="14450"/>
    <cellStyle name="Note 2 12 2 2 2 4 2" xfId="33878"/>
    <cellStyle name="Note 2 12 2 2 2 5" xfId="19725"/>
    <cellStyle name="Note 2 12 2 2 2 5 2" xfId="39049"/>
    <cellStyle name="Note 2 12 2 2 2 6" xfId="22695"/>
    <cellStyle name="Note 2 12 2 2 2 7" xfId="21209"/>
    <cellStyle name="Note 2 12 2 2 2 8" xfId="40533"/>
    <cellStyle name="Note 2 12 2 2 3" xfId="3867"/>
    <cellStyle name="Note 2 12 2 2 3 2" xfId="9254"/>
    <cellStyle name="Note 2 12 2 2 3 2 2" xfId="28812"/>
    <cellStyle name="Note 2 12 2 2 3 2 3" xfId="46628"/>
    <cellStyle name="Note 2 12 2 2 3 3" xfId="15373"/>
    <cellStyle name="Note 2 12 2 2 3 3 2" xfId="34766"/>
    <cellStyle name="Note 2 12 2 2 3 4" xfId="23583"/>
    <cellStyle name="Note 2 12 2 2 3 5" xfId="41413"/>
    <cellStyle name="Note 2 12 2 2 4" xfId="5975"/>
    <cellStyle name="Note 2 12 2 2 4 2" xfId="11336"/>
    <cellStyle name="Note 2 12 2 2 4 2 2" xfId="30894"/>
    <cellStyle name="Note 2 12 2 2 4 2 3" xfId="48680"/>
    <cellStyle name="Note 2 12 2 2 4 3" xfId="17459"/>
    <cellStyle name="Note 2 12 2 2 4 3 2" xfId="36818"/>
    <cellStyle name="Note 2 12 2 2 4 4" xfId="25635"/>
    <cellStyle name="Note 2 12 2 2 4 5" xfId="43465"/>
    <cellStyle name="Note 2 12 2 2 5" xfId="7623"/>
    <cellStyle name="Note 2 12 2 2 5 2" xfId="27183"/>
    <cellStyle name="Note 2 12 2 2 5 3" xfId="45006"/>
    <cellStyle name="Note 2 12 2 2 6" xfId="13704"/>
    <cellStyle name="Note 2 12 2 2 6 2" xfId="33136"/>
    <cellStyle name="Note 2 12 2 2 7" xfId="18983"/>
    <cellStyle name="Note 2 12 2 2 7 2" xfId="38307"/>
    <cellStyle name="Note 2 12 2 2 8" xfId="21951"/>
    <cellStyle name="Note 2 12 2 2 9" xfId="20467"/>
    <cellStyle name="Note 2 12 2 3" xfId="2282"/>
    <cellStyle name="Note 2 12 2 3 2" xfId="4318"/>
    <cellStyle name="Note 2 12 2 3 2 2" xfId="9705"/>
    <cellStyle name="Note 2 12 2 3 2 2 2" xfId="29263"/>
    <cellStyle name="Note 2 12 2 3 2 2 3" xfId="47078"/>
    <cellStyle name="Note 2 12 2 3 2 3" xfId="15824"/>
    <cellStyle name="Note 2 12 2 3 2 3 2" xfId="35216"/>
    <cellStyle name="Note 2 12 2 3 2 4" xfId="24033"/>
    <cellStyle name="Note 2 12 2 3 2 5" xfId="41863"/>
    <cellStyle name="Note 2 12 2 3 3" xfId="8077"/>
    <cellStyle name="Note 2 12 2 3 3 2" xfId="27637"/>
    <cellStyle name="Note 2 12 2 3 3 3" xfId="45457"/>
    <cellStyle name="Note 2 12 2 3 4" xfId="14158"/>
    <cellStyle name="Note 2 12 2 3 4 2" xfId="33587"/>
    <cellStyle name="Note 2 12 2 3 5" xfId="19434"/>
    <cellStyle name="Note 2 12 2 3 5 2" xfId="38758"/>
    <cellStyle name="Note 2 12 2 3 6" xfId="22403"/>
    <cellStyle name="Note 2 12 2 3 7" xfId="20918"/>
    <cellStyle name="Note 2 12 2 3 8" xfId="40242"/>
    <cellStyle name="Note 2 12 2 4" xfId="3455"/>
    <cellStyle name="Note 2 12 2 4 2" xfId="8947"/>
    <cellStyle name="Note 2 12 2 4 2 2" xfId="28507"/>
    <cellStyle name="Note 2 12 2 4 2 3" xfId="46324"/>
    <cellStyle name="Note 2 12 2 4 3" xfId="15049"/>
    <cellStyle name="Note 2 12 2 4 3 2" xfId="34462"/>
    <cellStyle name="Note 2 12 2 4 4" xfId="23279"/>
    <cellStyle name="Note 2 12 2 4 5" xfId="41109"/>
    <cellStyle name="Note 2 12 2 5" xfId="5366"/>
    <cellStyle name="Note 2 12 2 5 2" xfId="10732"/>
    <cellStyle name="Note 2 12 2 5 2 2" xfId="30290"/>
    <cellStyle name="Note 2 12 2 5 2 3" xfId="48089"/>
    <cellStyle name="Note 2 12 2 5 3" xfId="16855"/>
    <cellStyle name="Note 2 12 2 5 3 2" xfId="36227"/>
    <cellStyle name="Note 2 12 2 5 4" xfId="25044"/>
    <cellStyle name="Note 2 12 2 5 5" xfId="42874"/>
    <cellStyle name="Note 2 12 2 6" xfId="6462"/>
    <cellStyle name="Note 2 12 2 6 2" xfId="11823"/>
    <cellStyle name="Note 2 12 2 6 2 2" xfId="31381"/>
    <cellStyle name="Note 2 12 2 6 2 3" xfId="49166"/>
    <cellStyle name="Note 2 12 2 6 3" xfId="17946"/>
    <cellStyle name="Note 2 12 2 6 3 2" xfId="37304"/>
    <cellStyle name="Note 2 12 2 6 4" xfId="26121"/>
    <cellStyle name="Note 2 12 2 6 5" xfId="43951"/>
    <cellStyle name="Note 2 12 2 7" xfId="6866"/>
    <cellStyle name="Note 2 12 2 7 2" xfId="12227"/>
    <cellStyle name="Note 2 12 2 7 2 2" xfId="31785"/>
    <cellStyle name="Note 2 12 2 7 2 3" xfId="49570"/>
    <cellStyle name="Note 2 12 2 7 3" xfId="18350"/>
    <cellStyle name="Note 2 12 2 7 3 2" xfId="37708"/>
    <cellStyle name="Note 2 12 2 7 4" xfId="26525"/>
    <cellStyle name="Note 2 12 2 7 5" xfId="44355"/>
    <cellStyle name="Note 2 12 2 8" xfId="7331"/>
    <cellStyle name="Note 2 12 2 8 2" xfId="26891"/>
    <cellStyle name="Note 2 12 2 8 3" xfId="44715"/>
    <cellStyle name="Note 2 12 2 9" xfId="12550"/>
    <cellStyle name="Note 2 12 2 9 2" xfId="32107"/>
    <cellStyle name="Note 2 12 2 9 3" xfId="49891"/>
    <cellStyle name="Note 2 12 3" xfId="1682"/>
    <cellStyle name="Note 2 12 3 10" xfId="39646"/>
    <cellStyle name="Note 2 12 3 2" xfId="2428"/>
    <cellStyle name="Note 2 12 3 2 2" xfId="4451"/>
    <cellStyle name="Note 2 12 3 2 2 2" xfId="9838"/>
    <cellStyle name="Note 2 12 3 2 2 2 2" xfId="29396"/>
    <cellStyle name="Note 2 12 3 2 2 2 3" xfId="47211"/>
    <cellStyle name="Note 2 12 3 2 2 3" xfId="15957"/>
    <cellStyle name="Note 2 12 3 2 2 3 2" xfId="35349"/>
    <cellStyle name="Note 2 12 3 2 2 4" xfId="24166"/>
    <cellStyle name="Note 2 12 3 2 2 5" xfId="41996"/>
    <cellStyle name="Note 2 12 3 2 3" xfId="5763"/>
    <cellStyle name="Note 2 12 3 2 3 2" xfId="11124"/>
    <cellStyle name="Note 2 12 3 2 3 2 2" xfId="30682"/>
    <cellStyle name="Note 2 12 3 2 3 2 3" xfId="48468"/>
    <cellStyle name="Note 2 12 3 2 3 3" xfId="17247"/>
    <cellStyle name="Note 2 12 3 2 3 3 2" xfId="36606"/>
    <cellStyle name="Note 2 12 3 2 3 4" xfId="25423"/>
    <cellStyle name="Note 2 12 3 2 3 5" xfId="43253"/>
    <cellStyle name="Note 2 12 3 2 4" xfId="8223"/>
    <cellStyle name="Note 2 12 3 2 4 2" xfId="27783"/>
    <cellStyle name="Note 2 12 3 2 4 3" xfId="45603"/>
    <cellStyle name="Note 2 12 3 2 5" xfId="14304"/>
    <cellStyle name="Note 2 12 3 2 5 2" xfId="33733"/>
    <cellStyle name="Note 2 12 3 2 6" xfId="19580"/>
    <cellStyle name="Note 2 12 3 2 6 2" xfId="38904"/>
    <cellStyle name="Note 2 12 3 2 7" xfId="22549"/>
    <cellStyle name="Note 2 12 3 2 8" xfId="21064"/>
    <cellStyle name="Note 2 12 3 2 9" xfId="40388"/>
    <cellStyle name="Note 2 12 3 3" xfId="3724"/>
    <cellStyle name="Note 2 12 3 3 2" xfId="9111"/>
    <cellStyle name="Note 2 12 3 3 2 2" xfId="28669"/>
    <cellStyle name="Note 2 12 3 3 2 3" xfId="46485"/>
    <cellStyle name="Note 2 12 3 3 3" xfId="15230"/>
    <cellStyle name="Note 2 12 3 3 3 2" xfId="34623"/>
    <cellStyle name="Note 2 12 3 3 4" xfId="23440"/>
    <cellStyle name="Note 2 12 3 3 5" xfId="41270"/>
    <cellStyle name="Note 2 12 3 4" xfId="5139"/>
    <cellStyle name="Note 2 12 3 4 2" xfId="10506"/>
    <cellStyle name="Note 2 12 3 4 2 2" xfId="30064"/>
    <cellStyle name="Note 2 12 3 4 2 3" xfId="47877"/>
    <cellStyle name="Note 2 12 3 4 3" xfId="16629"/>
    <cellStyle name="Note 2 12 3 4 3 2" xfId="36015"/>
    <cellStyle name="Note 2 12 3 4 4" xfId="24832"/>
    <cellStyle name="Note 2 12 3 4 5" xfId="42662"/>
    <cellStyle name="Note 2 12 3 5" xfId="7477"/>
    <cellStyle name="Note 2 12 3 5 2" xfId="27037"/>
    <cellStyle name="Note 2 12 3 5 3" xfId="44861"/>
    <cellStyle name="Note 2 12 3 6" xfId="13558"/>
    <cellStyle name="Note 2 12 3 6 2" xfId="32991"/>
    <cellStyle name="Note 2 12 3 7" xfId="18838"/>
    <cellStyle name="Note 2 12 3 7 2" xfId="38162"/>
    <cellStyle name="Note 2 12 3 8" xfId="21806"/>
    <cellStyle name="Note 2 12 3 9" xfId="20322"/>
    <cellStyle name="Note 2 12 4" xfId="1990"/>
    <cellStyle name="Note 2 12 4 10" xfId="39952"/>
    <cellStyle name="Note 2 12 4 2" xfId="2735"/>
    <cellStyle name="Note 2 12 4 2 2" xfId="4757"/>
    <cellStyle name="Note 2 12 4 2 2 2" xfId="10144"/>
    <cellStyle name="Note 2 12 4 2 2 2 2" xfId="29702"/>
    <cellStyle name="Note 2 12 4 2 2 2 3" xfId="47516"/>
    <cellStyle name="Note 2 12 4 2 2 3" xfId="16263"/>
    <cellStyle name="Note 2 12 4 2 2 3 2" xfId="35654"/>
    <cellStyle name="Note 2 12 4 2 2 4" xfId="24471"/>
    <cellStyle name="Note 2 12 4 2 2 5" xfId="42301"/>
    <cellStyle name="Note 2 12 4 2 3" xfId="8530"/>
    <cellStyle name="Note 2 12 4 2 3 2" xfId="28090"/>
    <cellStyle name="Note 2 12 4 2 3 3" xfId="45909"/>
    <cellStyle name="Note 2 12 4 2 4" xfId="14611"/>
    <cellStyle name="Note 2 12 4 2 4 2" xfId="34039"/>
    <cellStyle name="Note 2 12 4 2 5" xfId="19886"/>
    <cellStyle name="Note 2 12 4 2 5 2" xfId="39210"/>
    <cellStyle name="Note 2 12 4 2 6" xfId="22856"/>
    <cellStyle name="Note 2 12 4 2 7" xfId="21370"/>
    <cellStyle name="Note 2 12 4 2 8" xfId="40694"/>
    <cellStyle name="Note 2 12 4 3" xfId="4027"/>
    <cellStyle name="Note 2 12 4 3 2" xfId="9414"/>
    <cellStyle name="Note 2 12 4 3 2 2" xfId="28972"/>
    <cellStyle name="Note 2 12 4 3 2 3" xfId="46788"/>
    <cellStyle name="Note 2 12 4 3 3" xfId="15533"/>
    <cellStyle name="Note 2 12 4 3 3 2" xfId="34926"/>
    <cellStyle name="Note 2 12 4 3 4" xfId="23743"/>
    <cellStyle name="Note 2 12 4 3 5" xfId="41573"/>
    <cellStyle name="Note 2 12 4 4" xfId="5573"/>
    <cellStyle name="Note 2 12 4 4 2" xfId="10934"/>
    <cellStyle name="Note 2 12 4 4 2 2" xfId="30492"/>
    <cellStyle name="Note 2 12 4 4 2 3" xfId="48278"/>
    <cellStyle name="Note 2 12 4 4 3" xfId="17057"/>
    <cellStyle name="Note 2 12 4 4 3 2" xfId="36416"/>
    <cellStyle name="Note 2 12 4 4 4" xfId="25233"/>
    <cellStyle name="Note 2 12 4 4 5" xfId="43063"/>
    <cellStyle name="Note 2 12 4 5" xfId="7785"/>
    <cellStyle name="Note 2 12 4 5 2" xfId="27345"/>
    <cellStyle name="Note 2 12 4 5 3" xfId="45167"/>
    <cellStyle name="Note 2 12 4 6" xfId="13866"/>
    <cellStyle name="Note 2 12 4 6 2" xfId="33297"/>
    <cellStyle name="Note 2 12 4 7" xfId="19144"/>
    <cellStyle name="Note 2 12 4 7 2" xfId="38468"/>
    <cellStyle name="Note 2 12 4 8" xfId="22112"/>
    <cellStyle name="Note 2 12 4 9" xfId="20628"/>
    <cellStyle name="Note 2 12 5" xfId="2136"/>
    <cellStyle name="Note 2 12 5 2" xfId="4172"/>
    <cellStyle name="Note 2 12 5 2 2" xfId="9559"/>
    <cellStyle name="Note 2 12 5 2 2 2" xfId="29117"/>
    <cellStyle name="Note 2 12 5 2 2 3" xfId="46933"/>
    <cellStyle name="Note 2 12 5 2 3" xfId="15678"/>
    <cellStyle name="Note 2 12 5 2 3 2" xfId="35071"/>
    <cellStyle name="Note 2 12 5 2 4" xfId="23888"/>
    <cellStyle name="Note 2 12 5 2 5" xfId="41718"/>
    <cellStyle name="Note 2 12 5 3" xfId="7931"/>
    <cellStyle name="Note 2 12 5 3 2" xfId="27491"/>
    <cellStyle name="Note 2 12 5 3 3" xfId="45312"/>
    <cellStyle name="Note 2 12 5 4" xfId="14012"/>
    <cellStyle name="Note 2 12 5 4 2" xfId="33442"/>
    <cellStyle name="Note 2 12 5 5" xfId="19289"/>
    <cellStyle name="Note 2 12 5 5 2" xfId="38613"/>
    <cellStyle name="Note 2 12 5 6" xfId="22257"/>
    <cellStyle name="Note 2 12 5 7" xfId="20773"/>
    <cellStyle name="Note 2 12 5 8" xfId="40097"/>
    <cellStyle name="Note 2 12 6" xfId="3164"/>
    <cellStyle name="Note 2 12 6 2" xfId="8744"/>
    <cellStyle name="Note 2 12 6 2 2" xfId="28304"/>
    <cellStyle name="Note 2 12 6 2 3" xfId="46121"/>
    <cellStyle name="Note 2 12 6 3" xfId="14835"/>
    <cellStyle name="Note 2 12 6 3 2" xfId="34255"/>
    <cellStyle name="Note 2 12 6 4" xfId="23072"/>
    <cellStyle name="Note 2 12 6 5" xfId="40906"/>
    <cellStyle name="Note 2 12 7" xfId="4932"/>
    <cellStyle name="Note 2 12 7 2" xfId="10316"/>
    <cellStyle name="Note 2 12 7 2 2" xfId="29874"/>
    <cellStyle name="Note 2 12 7 2 3" xfId="47687"/>
    <cellStyle name="Note 2 12 7 3" xfId="16438"/>
    <cellStyle name="Note 2 12 7 3 2" xfId="35825"/>
    <cellStyle name="Note 2 12 7 4" xfId="24642"/>
    <cellStyle name="Note 2 12 7 5" xfId="42472"/>
    <cellStyle name="Note 2 12 8" xfId="6259"/>
    <cellStyle name="Note 2 12 8 2" xfId="11620"/>
    <cellStyle name="Note 2 12 8 2 2" xfId="31178"/>
    <cellStyle name="Note 2 12 8 2 3" xfId="48963"/>
    <cellStyle name="Note 2 12 8 3" xfId="17743"/>
    <cellStyle name="Note 2 12 8 3 2" xfId="37101"/>
    <cellStyle name="Note 2 12 8 4" xfId="25918"/>
    <cellStyle name="Note 2 12 8 5" xfId="43748"/>
    <cellStyle name="Note 2 12 9" xfId="6663"/>
    <cellStyle name="Note 2 12 9 2" xfId="12024"/>
    <cellStyle name="Note 2 12 9 2 2" xfId="31582"/>
    <cellStyle name="Note 2 12 9 2 3" xfId="49367"/>
    <cellStyle name="Note 2 12 9 3" xfId="18147"/>
    <cellStyle name="Note 2 12 9 3 2" xfId="37505"/>
    <cellStyle name="Note 2 12 9 4" xfId="26322"/>
    <cellStyle name="Note 2 12 9 5" xfId="44152"/>
    <cellStyle name="Note 2 13" xfId="1338"/>
    <cellStyle name="Note 2 13 2" xfId="3597"/>
    <cellStyle name="Note 2 13 2 2" xfId="15103"/>
    <cellStyle name="Note 2 13 3" xfId="13219"/>
    <cellStyle name="Note 2 14" xfId="3519"/>
    <cellStyle name="Note 2 14 2" xfId="15085"/>
    <cellStyle name="Note 2 15" xfId="2769"/>
    <cellStyle name="Note 2 15 2" xfId="8563"/>
    <cellStyle name="Note 2 15 2 2" xfId="28123"/>
    <cellStyle name="Note 2 15 2 3" xfId="45940"/>
    <cellStyle name="Note 2 15 3" xfId="14644"/>
    <cellStyle name="Note 2 15 3 2" xfId="34070"/>
    <cellStyle name="Note 2 15 4" xfId="22887"/>
    <cellStyle name="Note 2 15 5" xfId="40725"/>
    <cellStyle name="Note 2 16" xfId="13004"/>
    <cellStyle name="Note 2 17" xfId="50304"/>
    <cellStyle name="Note 2 18" xfId="50236"/>
    <cellStyle name="Note 2 2" xfId="837"/>
    <cellStyle name="Note 2 2 2" xfId="1339"/>
    <cellStyle name="Note 2 2 2 2" xfId="13220"/>
    <cellStyle name="Note 2 2 3" xfId="3520"/>
    <cellStyle name="Note 2 2 3 2" xfId="15086"/>
    <cellStyle name="Note 2 2 4" xfId="13005"/>
    <cellStyle name="Note 2 2 5" xfId="50305"/>
    <cellStyle name="Note 2 2 6" xfId="50235"/>
    <cellStyle name="Note 2 3" xfId="838"/>
    <cellStyle name="Note 2 3 2" xfId="1340"/>
    <cellStyle name="Note 2 3 2 2" xfId="13221"/>
    <cellStyle name="Note 2 3 3" xfId="3521"/>
    <cellStyle name="Note 2 3 3 2" xfId="15087"/>
    <cellStyle name="Note 2 3 4" xfId="13006"/>
    <cellStyle name="Note 2 3 5" xfId="50306"/>
    <cellStyle name="Note 2 3 6" xfId="50234"/>
    <cellStyle name="Note 2 4" xfId="839"/>
    <cellStyle name="Note 2 4 2" xfId="1341"/>
    <cellStyle name="Note 2 4 2 2" xfId="13222"/>
    <cellStyle name="Note 2 4 3" xfId="3522"/>
    <cellStyle name="Note 2 4 3 2" xfId="15088"/>
    <cellStyle name="Note 2 4 4" xfId="13007"/>
    <cellStyle name="Note 2 4 5" xfId="50307"/>
    <cellStyle name="Note 2 4 6" xfId="50233"/>
    <cellStyle name="Note 2 5" xfId="840"/>
    <cellStyle name="Note 2 5 2" xfId="1342"/>
    <cellStyle name="Note 2 5 2 2" xfId="13223"/>
    <cellStyle name="Note 2 5 3" xfId="3523"/>
    <cellStyle name="Note 2 5 3 2" xfId="15089"/>
    <cellStyle name="Note 2 5 4" xfId="13008"/>
    <cellStyle name="Note 2 5 5" xfId="50308"/>
    <cellStyle name="Note 2 5 6" xfId="50232"/>
    <cellStyle name="Note 2 6" xfId="841"/>
    <cellStyle name="Note 2 6 2" xfId="1343"/>
    <cellStyle name="Note 2 6 2 2" xfId="13224"/>
    <cellStyle name="Note 2 6 3" xfId="3524"/>
    <cellStyle name="Note 2 6 3 2" xfId="15090"/>
    <cellStyle name="Note 2 6 4" xfId="13009"/>
    <cellStyle name="Note 2 6 5" xfId="50309"/>
    <cellStyle name="Note 2 6 6" xfId="50231"/>
    <cellStyle name="Note 2 7" xfId="842"/>
    <cellStyle name="Note 2 7 2" xfId="1344"/>
    <cellStyle name="Note 2 7 2 2" xfId="13225"/>
    <cellStyle name="Note 2 7 3" xfId="3525"/>
    <cellStyle name="Note 2 7 3 2" xfId="15091"/>
    <cellStyle name="Note 2 7 4" xfId="13010"/>
    <cellStyle name="Note 2 7 5" xfId="50310"/>
    <cellStyle name="Note 2 7 6" xfId="50230"/>
    <cellStyle name="Note 2 8" xfId="843"/>
    <cellStyle name="Note 2 8 2" xfId="1345"/>
    <cellStyle name="Note 2 8 2 2" xfId="13226"/>
    <cellStyle name="Note 2 8 3" xfId="3526"/>
    <cellStyle name="Note 2 8 3 2" xfId="15092"/>
    <cellStyle name="Note 2 8 4" xfId="13011"/>
    <cellStyle name="Note 2 8 5" xfId="50311"/>
    <cellStyle name="Note 2 8 6" xfId="50229"/>
    <cellStyle name="Note 2 9" xfId="1090"/>
    <cellStyle name="Note 2_Enzymes and Yeast" xfId="844"/>
    <cellStyle name="Note 20" xfId="2756"/>
    <cellStyle name="Note 20 2" xfId="8550"/>
    <cellStyle name="Note 20 2 2" xfId="28110"/>
    <cellStyle name="Note 20 2 3" xfId="45927"/>
    <cellStyle name="Note 20 3" xfId="14631"/>
    <cellStyle name="Note 20 3 2" xfId="34057"/>
    <cellStyle name="Note 20 4" xfId="22874"/>
    <cellStyle name="Note 20 5" xfId="40712"/>
    <cellStyle name="Note 21" xfId="7046"/>
    <cellStyle name="Note 21 2" xfId="26614"/>
    <cellStyle name="Note 22" xfId="13003"/>
    <cellStyle name="Note 23" xfId="50303"/>
    <cellStyle name="Note 24" xfId="50237"/>
    <cellStyle name="Note 25" xfId="835"/>
    <cellStyle name="Note 3" xfId="845"/>
    <cellStyle name="Note 3 2" xfId="1346"/>
    <cellStyle name="Note 3 2 2" xfId="13227"/>
    <cellStyle name="Note 3 3" xfId="3527"/>
    <cellStyle name="Note 3 3 2" xfId="15093"/>
    <cellStyle name="Note 3 4" xfId="13012"/>
    <cellStyle name="Note 3 5" xfId="50312"/>
    <cellStyle name="Note 3 6" xfId="50228"/>
    <cellStyle name="Note 4" xfId="846"/>
    <cellStyle name="Note 4 2" xfId="1347"/>
    <cellStyle name="Note 4 2 2" xfId="13228"/>
    <cellStyle name="Note 4 3" xfId="3528"/>
    <cellStyle name="Note 4 3 2" xfId="15094"/>
    <cellStyle name="Note 4 4" xfId="13013"/>
    <cellStyle name="Note 4 5" xfId="50313"/>
    <cellStyle name="Note 4 6" xfId="50227"/>
    <cellStyle name="Note 5" xfId="847"/>
    <cellStyle name="Note 5 2" xfId="1348"/>
    <cellStyle name="Note 5 2 2" xfId="13229"/>
    <cellStyle name="Note 5 3" xfId="3529"/>
    <cellStyle name="Note 5 3 2" xfId="15095"/>
    <cellStyle name="Note 5 4" xfId="13014"/>
    <cellStyle name="Note 5 5" xfId="50314"/>
    <cellStyle name="Note 5 6" xfId="50363"/>
    <cellStyle name="Note 6" xfId="848"/>
    <cellStyle name="Note 6 2" xfId="1349"/>
    <cellStyle name="Note 6 2 2" xfId="13230"/>
    <cellStyle name="Note 6 3" xfId="3530"/>
    <cellStyle name="Note 6 3 2" xfId="15096"/>
    <cellStyle name="Note 6 4" xfId="13015"/>
    <cellStyle name="Note 6 5" xfId="50315"/>
    <cellStyle name="Note 6 6" xfId="50364"/>
    <cellStyle name="Note 7" xfId="849"/>
    <cellStyle name="Note 7 2" xfId="1350"/>
    <cellStyle name="Note 7 2 2" xfId="13231"/>
    <cellStyle name="Note 7 3" xfId="3531"/>
    <cellStyle name="Note 7 3 2" xfId="15097"/>
    <cellStyle name="Note 7 4" xfId="13016"/>
    <cellStyle name="Note 7 5" xfId="50316"/>
    <cellStyle name="Note 7 6" xfId="50365"/>
    <cellStyle name="Note 8" xfId="850"/>
    <cellStyle name="Note 8 2" xfId="1351"/>
    <cellStyle name="Note 8 2 2" xfId="13232"/>
    <cellStyle name="Note 8 3" xfId="3532"/>
    <cellStyle name="Note 8 3 2" xfId="15098"/>
    <cellStyle name="Note 8 4" xfId="13017"/>
    <cellStyle name="Note 8 5" xfId="50317"/>
    <cellStyle name="Note 8 6" xfId="50366"/>
    <cellStyle name="Note 9" xfId="1032"/>
    <cellStyle name="Note 9 2" xfId="1400"/>
    <cellStyle name="Note 9 2 2" xfId="13279"/>
    <cellStyle name="Note 9 3" xfId="3538"/>
    <cellStyle name="Note 9 3 2" xfId="15099"/>
    <cellStyle name="Note 9 4" xfId="13067"/>
    <cellStyle name="Output 10" xfId="1091"/>
    <cellStyle name="Output 10 2" xfId="3230"/>
    <cellStyle name="Output 10 2 2" xfId="14866"/>
    <cellStyle name="Output 10 3" xfId="3044"/>
    <cellStyle name="Output 10 4" xfId="2889"/>
    <cellStyle name="Output 10 4 2" xfId="14678"/>
    <cellStyle name="Output 11" xfId="1205"/>
    <cellStyle name="Output 11 2" xfId="1463"/>
    <cellStyle name="Output 11 2 2" xfId="13340"/>
    <cellStyle name="Output 11 3" xfId="13129"/>
    <cellStyle name="Output 11 3 2" xfId="32628"/>
    <cellStyle name="Output 12" xfId="1352"/>
    <cellStyle name="Output 12 2" xfId="12578"/>
    <cellStyle name="Output 12 2 2" xfId="32135"/>
    <cellStyle name="Output 12 3" xfId="13233"/>
    <cellStyle name="Output 13" xfId="2917"/>
    <cellStyle name="Output 14" xfId="3283"/>
    <cellStyle name="Output 14 2" xfId="14880"/>
    <cellStyle name="Output 15" xfId="2834"/>
    <cellStyle name="Output 15 2" xfId="14661"/>
    <cellStyle name="Output 16" xfId="7047"/>
    <cellStyle name="Output 16 2" xfId="26615"/>
    <cellStyle name="Output 17" xfId="13018"/>
    <cellStyle name="Output 17 2" xfId="32524"/>
    <cellStyle name="Output 18" xfId="50318"/>
    <cellStyle name="Output 19" xfId="50367"/>
    <cellStyle name="Output 2" xfId="852"/>
    <cellStyle name="Output 2 10" xfId="13019"/>
    <cellStyle name="Output 2 10 2" xfId="32525"/>
    <cellStyle name="Output 2 11" xfId="50319"/>
    <cellStyle name="Output 2 12" xfId="50368"/>
    <cellStyle name="Output 2 2" xfId="853"/>
    <cellStyle name="Output 2 2 2" xfId="1354"/>
    <cellStyle name="Output 2 2 2 2" xfId="13235"/>
    <cellStyle name="Output 2 2 3" xfId="13020"/>
    <cellStyle name="Output 2 2 3 2" xfId="32526"/>
    <cellStyle name="Output 2 2 4" xfId="50320"/>
    <cellStyle name="Output 2 2 5" xfId="50369"/>
    <cellStyle name="Output 2 3" xfId="854"/>
    <cellStyle name="Output 2 3 2" xfId="1355"/>
    <cellStyle name="Output 2 3 2 2" xfId="13236"/>
    <cellStyle name="Output 2 3 3" xfId="13021"/>
    <cellStyle name="Output 2 3 3 2" xfId="32527"/>
    <cellStyle name="Output 2 3 4" xfId="50321"/>
    <cellStyle name="Output 2 3 5" xfId="50370"/>
    <cellStyle name="Output 2 4" xfId="855"/>
    <cellStyle name="Output 2 4 2" xfId="1356"/>
    <cellStyle name="Output 2 4 2 2" xfId="13237"/>
    <cellStyle name="Output 2 4 3" xfId="13022"/>
    <cellStyle name="Output 2 4 3 2" xfId="32528"/>
    <cellStyle name="Output 2 4 4" xfId="50322"/>
    <cellStyle name="Output 2 4 5" xfId="50371"/>
    <cellStyle name="Output 2 5" xfId="856"/>
    <cellStyle name="Output 2 5 2" xfId="1357"/>
    <cellStyle name="Output 2 5 2 2" xfId="13238"/>
    <cellStyle name="Output 2 5 3" xfId="13023"/>
    <cellStyle name="Output 2 5 3 2" xfId="32529"/>
    <cellStyle name="Output 2 5 4" xfId="50323"/>
    <cellStyle name="Output 2 5 5" xfId="50372"/>
    <cellStyle name="Output 2 6" xfId="857"/>
    <cellStyle name="Output 2 6 2" xfId="1358"/>
    <cellStyle name="Output 2 6 2 2" xfId="13239"/>
    <cellStyle name="Output 2 6 3" xfId="13024"/>
    <cellStyle name="Output 2 6 3 2" xfId="32530"/>
    <cellStyle name="Output 2 6 4" xfId="50324"/>
    <cellStyle name="Output 2 6 5" xfId="50373"/>
    <cellStyle name="Output 2 7" xfId="858"/>
    <cellStyle name="Output 2 7 2" xfId="1359"/>
    <cellStyle name="Output 2 7 2 2" xfId="13240"/>
    <cellStyle name="Output 2 7 3" xfId="13025"/>
    <cellStyle name="Output 2 7 3 2" xfId="32531"/>
    <cellStyle name="Output 2 7 4" xfId="50325"/>
    <cellStyle name="Output 2 7 5" xfId="50374"/>
    <cellStyle name="Output 2 8" xfId="859"/>
    <cellStyle name="Output 2 8 2" xfId="1360"/>
    <cellStyle name="Output 2 8 2 2" xfId="13241"/>
    <cellStyle name="Output 2 8 3" xfId="13026"/>
    <cellStyle name="Output 2 8 3 2" xfId="32532"/>
    <cellStyle name="Output 2 8 4" xfId="50326"/>
    <cellStyle name="Output 2 8 5" xfId="50375"/>
    <cellStyle name="Output 2 9" xfId="1353"/>
    <cellStyle name="Output 2 9 2" xfId="13234"/>
    <cellStyle name="Output 2_Enzymes and Yeast" xfId="860"/>
    <cellStyle name="Output 20" xfId="851"/>
    <cellStyle name="Output 3" xfId="861"/>
    <cellStyle name="Output 3 2" xfId="1361"/>
    <cellStyle name="Output 3 2 2" xfId="13242"/>
    <cellStyle name="Output 3 3" xfId="13027"/>
    <cellStyle name="Output 3 3 2" xfId="32533"/>
    <cellStyle name="Output 3 4" xfId="50327"/>
    <cellStyle name="Output 3 5" xfId="50376"/>
    <cellStyle name="Output 4" xfId="862"/>
    <cellStyle name="Output 4 2" xfId="1362"/>
    <cellStyle name="Output 4 2 2" xfId="13243"/>
    <cellStyle name="Output 4 3" xfId="13028"/>
    <cellStyle name="Output 4 3 2" xfId="32534"/>
    <cellStyle name="Output 4 4" xfId="50328"/>
    <cellStyle name="Output 4 5" xfId="50377"/>
    <cellStyle name="Output 5" xfId="863"/>
    <cellStyle name="Output 5 2" xfId="1363"/>
    <cellStyle name="Output 5 2 2" xfId="13244"/>
    <cellStyle name="Output 5 3" xfId="13029"/>
    <cellStyle name="Output 5 3 2" xfId="32535"/>
    <cellStyle name="Output 5 4" xfId="50329"/>
    <cellStyle name="Output 5 5" xfId="50378"/>
    <cellStyle name="Output 6" xfId="864"/>
    <cellStyle name="Output 6 2" xfId="1364"/>
    <cellStyle name="Output 6 2 2" xfId="13245"/>
    <cellStyle name="Output 6 3" xfId="13030"/>
    <cellStyle name="Output 6 3 2" xfId="32536"/>
    <cellStyle name="Output 6 4" xfId="50330"/>
    <cellStyle name="Output 6 5" xfId="50379"/>
    <cellStyle name="Output 7" xfId="865"/>
    <cellStyle name="Output 7 2" xfId="1365"/>
    <cellStyle name="Output 7 2 2" xfId="13246"/>
    <cellStyle name="Output 7 3" xfId="13031"/>
    <cellStyle name="Output 7 3 2" xfId="32537"/>
    <cellStyle name="Output 7 4" xfId="50331"/>
    <cellStyle name="Output 7 5" xfId="50380"/>
    <cellStyle name="Output 8" xfId="866"/>
    <cellStyle name="Output 8 2" xfId="1366"/>
    <cellStyle name="Output 8 2 2" xfId="13247"/>
    <cellStyle name="Output 8 3" xfId="13032"/>
    <cellStyle name="Output 8 3 2" xfId="32538"/>
    <cellStyle name="Output 8 4" xfId="50332"/>
    <cellStyle name="Output 8 5" xfId="50381"/>
    <cellStyle name="Output 9" xfId="1033"/>
    <cellStyle name="Output 9 2" xfId="1401"/>
    <cellStyle name="Output 9 2 2" xfId="13280"/>
    <cellStyle name="Output 9 3" xfId="13068"/>
    <cellStyle name="Output 9 3 2" xfId="32570"/>
    <cellStyle name="Pattern" xfId="867"/>
    <cellStyle name="Pattern 2" xfId="12614"/>
    <cellStyle name="Pattern 2 2" xfId="32171"/>
    <cellStyle name="Pattern 3" xfId="13033"/>
    <cellStyle name="Pattern 4" xfId="50333"/>
    <cellStyle name="Percent 10" xfId="1092"/>
    <cellStyle name="Percent 10 2" xfId="3543"/>
    <cellStyle name="Percent 11" xfId="1093"/>
    <cellStyle name="Percent 11 2" xfId="3544"/>
    <cellStyle name="Percent 12" xfId="1094"/>
    <cellStyle name="Percent 12 2" xfId="3545"/>
    <cellStyle name="Percent 13" xfId="1095"/>
    <cellStyle name="Percent 13 2" xfId="3546"/>
    <cellStyle name="Percent 14" xfId="1096"/>
    <cellStyle name="Percent 14 2" xfId="3547"/>
    <cellStyle name="Percent 15" xfId="1097"/>
    <cellStyle name="Percent 15 2" xfId="3548"/>
    <cellStyle name="Percent 16" xfId="1098"/>
    <cellStyle name="Percent 16 2" xfId="3549"/>
    <cellStyle name="Percent 17" xfId="1099"/>
    <cellStyle name="Percent 17 2" xfId="3550"/>
    <cellStyle name="Percent 18" xfId="1100"/>
    <cellStyle name="Percent 18 2" xfId="3551"/>
    <cellStyle name="Percent 19" xfId="1101"/>
    <cellStyle name="Percent 19 2" xfId="3552"/>
    <cellStyle name="Percent 2" xfId="869"/>
    <cellStyle name="Percent 2 2" xfId="3534"/>
    <cellStyle name="Percent 2 2 2" xfId="4975"/>
    <cellStyle name="Percent 2 3" xfId="5444"/>
    <cellStyle name="Percent 2 4" xfId="7048"/>
    <cellStyle name="Percent 2 5" xfId="6909"/>
    <cellStyle name="Percent 20" xfId="1103"/>
    <cellStyle name="Percent 20 2" xfId="3554"/>
    <cellStyle name="Percent 21" xfId="1104"/>
    <cellStyle name="Percent 21 2" xfId="3555"/>
    <cellStyle name="Percent 22" xfId="1105"/>
    <cellStyle name="Percent 22 2" xfId="3556"/>
    <cellStyle name="Percent 23" xfId="1106"/>
    <cellStyle name="Percent 23 2" xfId="3557"/>
    <cellStyle name="Percent 24" xfId="1107"/>
    <cellStyle name="Percent 24 2" xfId="3558"/>
    <cellStyle name="Percent 25" xfId="1108"/>
    <cellStyle name="Percent 25 2" xfId="3559"/>
    <cellStyle name="Percent 26" xfId="1140"/>
    <cellStyle name="Percent 26 2" xfId="3579"/>
    <cellStyle name="Percent 27" xfId="1135"/>
    <cellStyle name="Percent 27 10" xfId="6565"/>
    <cellStyle name="Percent 27 10 2" xfId="11926"/>
    <cellStyle name="Percent 27 10 2 2" xfId="31484"/>
    <cellStyle name="Percent 27 10 2 3" xfId="49269"/>
    <cellStyle name="Percent 27 10 3" xfId="18049"/>
    <cellStyle name="Percent 27 10 3 2" xfId="37407"/>
    <cellStyle name="Percent 27 10 4" xfId="26224"/>
    <cellStyle name="Percent 27 10 5" xfId="44054"/>
    <cellStyle name="Percent 27 11" xfId="7087"/>
    <cellStyle name="Percent 27 11 2" xfId="26647"/>
    <cellStyle name="Percent 27 11 3" xfId="44472"/>
    <cellStyle name="Percent 27 12" xfId="12294"/>
    <cellStyle name="Percent 27 12 2" xfId="31852"/>
    <cellStyle name="Percent 27 12 3" xfId="49637"/>
    <cellStyle name="Percent 27 13" xfId="12647"/>
    <cellStyle name="Percent 27 13 2" xfId="32204"/>
    <cellStyle name="Percent 27 13 3" xfId="49947"/>
    <cellStyle name="Percent 27 14" xfId="13098"/>
    <cellStyle name="Percent 27 14 2" xfId="32600"/>
    <cellStyle name="Percent 27 15" xfId="18415"/>
    <cellStyle name="Percent 27 15 2" xfId="37773"/>
    <cellStyle name="Percent 27 16" xfId="21417"/>
    <cellStyle name="Percent 27 17" xfId="19933"/>
    <cellStyle name="Percent 27 18" xfId="39257"/>
    <cellStyle name="Percent 27 2" xfId="1240"/>
    <cellStyle name="Percent 27 2 10" xfId="7145"/>
    <cellStyle name="Percent 27 2 10 2" xfId="26705"/>
    <cellStyle name="Percent 27 2 10 3" xfId="44530"/>
    <cellStyle name="Percent 27 2 11" xfId="12353"/>
    <cellStyle name="Percent 27 2 11 2" xfId="31911"/>
    <cellStyle name="Percent 27 2 11 3" xfId="49695"/>
    <cellStyle name="Percent 27 2 12" xfId="12708"/>
    <cellStyle name="Percent 27 2 12 2" xfId="32264"/>
    <cellStyle name="Percent 27 2 12 3" xfId="50005"/>
    <cellStyle name="Percent 27 2 13" xfId="13161"/>
    <cellStyle name="Percent 27 2 13 2" xfId="32660"/>
    <cellStyle name="Percent 27 2 14" xfId="18473"/>
    <cellStyle name="Percent 27 2 14 2" xfId="37831"/>
    <cellStyle name="Percent 27 2 15" xfId="21475"/>
    <cellStyle name="Percent 27 2 16" xfId="19991"/>
    <cellStyle name="Percent 27 2 17" xfId="39315"/>
    <cellStyle name="Percent 27 2 2" xfId="1495"/>
    <cellStyle name="Percent 27 2 2 10" xfId="12866"/>
    <cellStyle name="Percent 27 2 2 10 2" xfId="32422"/>
    <cellStyle name="Percent 27 2 2 10 3" xfId="50161"/>
    <cellStyle name="Percent 27 2 2 11" xfId="13372"/>
    <cellStyle name="Percent 27 2 2 11 2" xfId="32805"/>
    <cellStyle name="Percent 27 2 2 12" xfId="18652"/>
    <cellStyle name="Percent 27 2 2 12 2" xfId="37976"/>
    <cellStyle name="Percent 27 2 2 13" xfId="21620"/>
    <cellStyle name="Percent 27 2 2 14" xfId="20136"/>
    <cellStyle name="Percent 27 2 2 15" xfId="39460"/>
    <cellStyle name="Percent 27 2 2 2" xfId="1788"/>
    <cellStyle name="Percent 27 2 2 2 10" xfId="39751"/>
    <cellStyle name="Percent 27 2 2 2 2" xfId="2534"/>
    <cellStyle name="Percent 27 2 2 2 2 2" xfId="4557"/>
    <cellStyle name="Percent 27 2 2 2 2 2 2" xfId="9944"/>
    <cellStyle name="Percent 27 2 2 2 2 2 2 2" xfId="29502"/>
    <cellStyle name="Percent 27 2 2 2 2 2 2 3" xfId="47316"/>
    <cellStyle name="Percent 27 2 2 2 2 2 3" xfId="16063"/>
    <cellStyle name="Percent 27 2 2 2 2 2 3 2" xfId="35454"/>
    <cellStyle name="Percent 27 2 2 2 2 2 4" xfId="24271"/>
    <cellStyle name="Percent 27 2 2 2 2 2 5" xfId="42101"/>
    <cellStyle name="Percent 27 2 2 2 2 3" xfId="8329"/>
    <cellStyle name="Percent 27 2 2 2 2 3 2" xfId="27889"/>
    <cellStyle name="Percent 27 2 2 2 2 3 3" xfId="45708"/>
    <cellStyle name="Percent 27 2 2 2 2 4" xfId="14410"/>
    <cellStyle name="Percent 27 2 2 2 2 4 2" xfId="33838"/>
    <cellStyle name="Percent 27 2 2 2 2 5" xfId="19685"/>
    <cellStyle name="Percent 27 2 2 2 2 5 2" xfId="39009"/>
    <cellStyle name="Percent 27 2 2 2 2 6" xfId="22655"/>
    <cellStyle name="Percent 27 2 2 2 2 7" xfId="21169"/>
    <cellStyle name="Percent 27 2 2 2 2 8" xfId="40493"/>
    <cellStyle name="Percent 27 2 2 2 3" xfId="3827"/>
    <cellStyle name="Percent 27 2 2 2 3 2" xfId="9214"/>
    <cellStyle name="Percent 27 2 2 2 3 2 2" xfId="28772"/>
    <cellStyle name="Percent 27 2 2 2 3 2 3" xfId="46588"/>
    <cellStyle name="Percent 27 2 2 2 3 3" xfId="15333"/>
    <cellStyle name="Percent 27 2 2 2 3 3 2" xfId="34726"/>
    <cellStyle name="Percent 27 2 2 2 3 4" xfId="23543"/>
    <cellStyle name="Percent 27 2 2 2 3 5" xfId="41373"/>
    <cellStyle name="Percent 27 2 2 2 4" xfId="5935"/>
    <cellStyle name="Percent 27 2 2 2 4 2" xfId="11296"/>
    <cellStyle name="Percent 27 2 2 2 4 2 2" xfId="30854"/>
    <cellStyle name="Percent 27 2 2 2 4 2 3" xfId="48640"/>
    <cellStyle name="Percent 27 2 2 2 4 3" xfId="17419"/>
    <cellStyle name="Percent 27 2 2 2 4 3 2" xfId="36778"/>
    <cellStyle name="Percent 27 2 2 2 4 4" xfId="25595"/>
    <cellStyle name="Percent 27 2 2 2 4 5" xfId="43425"/>
    <cellStyle name="Percent 27 2 2 2 5" xfId="7583"/>
    <cellStyle name="Percent 27 2 2 2 5 2" xfId="27143"/>
    <cellStyle name="Percent 27 2 2 2 5 3" xfId="44966"/>
    <cellStyle name="Percent 27 2 2 2 6" xfId="13664"/>
    <cellStyle name="Percent 27 2 2 2 6 2" xfId="33096"/>
    <cellStyle name="Percent 27 2 2 2 7" xfId="18943"/>
    <cellStyle name="Percent 27 2 2 2 7 2" xfId="38267"/>
    <cellStyle name="Percent 27 2 2 2 8" xfId="21911"/>
    <cellStyle name="Percent 27 2 2 2 9" xfId="20427"/>
    <cellStyle name="Percent 27 2 2 3" xfId="2242"/>
    <cellStyle name="Percent 27 2 2 3 2" xfId="4278"/>
    <cellStyle name="Percent 27 2 2 3 2 2" xfId="9665"/>
    <cellStyle name="Percent 27 2 2 3 2 2 2" xfId="29223"/>
    <cellStyle name="Percent 27 2 2 3 2 2 3" xfId="47038"/>
    <cellStyle name="Percent 27 2 2 3 2 3" xfId="15784"/>
    <cellStyle name="Percent 27 2 2 3 2 3 2" xfId="35176"/>
    <cellStyle name="Percent 27 2 2 3 2 4" xfId="23993"/>
    <cellStyle name="Percent 27 2 2 3 2 5" xfId="41823"/>
    <cellStyle name="Percent 27 2 2 3 3" xfId="8037"/>
    <cellStyle name="Percent 27 2 2 3 3 2" xfId="27597"/>
    <cellStyle name="Percent 27 2 2 3 3 3" xfId="45417"/>
    <cellStyle name="Percent 27 2 2 3 4" xfId="14118"/>
    <cellStyle name="Percent 27 2 2 3 4 2" xfId="33547"/>
    <cellStyle name="Percent 27 2 2 3 5" xfId="19394"/>
    <cellStyle name="Percent 27 2 2 3 5 2" xfId="38718"/>
    <cellStyle name="Percent 27 2 2 3 6" xfId="22363"/>
    <cellStyle name="Percent 27 2 2 3 7" xfId="20878"/>
    <cellStyle name="Percent 27 2 2 3 8" xfId="40202"/>
    <cellStyle name="Percent 27 2 2 4" xfId="3415"/>
    <cellStyle name="Percent 27 2 2 4 2" xfId="8907"/>
    <cellStyle name="Percent 27 2 2 4 2 2" xfId="28467"/>
    <cellStyle name="Percent 27 2 2 4 2 3" xfId="46284"/>
    <cellStyle name="Percent 27 2 2 4 3" xfId="15009"/>
    <cellStyle name="Percent 27 2 2 4 3 2" xfId="34422"/>
    <cellStyle name="Percent 27 2 2 4 4" xfId="23239"/>
    <cellStyle name="Percent 27 2 2 4 5" xfId="41069"/>
    <cellStyle name="Percent 27 2 2 5" xfId="5326"/>
    <cellStyle name="Percent 27 2 2 5 2" xfId="10692"/>
    <cellStyle name="Percent 27 2 2 5 2 2" xfId="30250"/>
    <cellStyle name="Percent 27 2 2 5 2 3" xfId="48049"/>
    <cellStyle name="Percent 27 2 2 5 3" xfId="16815"/>
    <cellStyle name="Percent 27 2 2 5 3 2" xfId="36187"/>
    <cellStyle name="Percent 27 2 2 5 4" xfId="25004"/>
    <cellStyle name="Percent 27 2 2 5 5" xfId="42834"/>
    <cellStyle name="Percent 27 2 2 6" xfId="6422"/>
    <cellStyle name="Percent 27 2 2 6 2" xfId="11783"/>
    <cellStyle name="Percent 27 2 2 6 2 2" xfId="31341"/>
    <cellStyle name="Percent 27 2 2 6 2 3" xfId="49126"/>
    <cellStyle name="Percent 27 2 2 6 3" xfId="17906"/>
    <cellStyle name="Percent 27 2 2 6 3 2" xfId="37264"/>
    <cellStyle name="Percent 27 2 2 6 4" xfId="26081"/>
    <cellStyle name="Percent 27 2 2 6 5" xfId="43911"/>
    <cellStyle name="Percent 27 2 2 7" xfId="6826"/>
    <cellStyle name="Percent 27 2 2 7 2" xfId="12187"/>
    <cellStyle name="Percent 27 2 2 7 2 2" xfId="31745"/>
    <cellStyle name="Percent 27 2 2 7 2 3" xfId="49530"/>
    <cellStyle name="Percent 27 2 2 7 3" xfId="18310"/>
    <cellStyle name="Percent 27 2 2 7 3 2" xfId="37668"/>
    <cellStyle name="Percent 27 2 2 7 4" xfId="26485"/>
    <cellStyle name="Percent 27 2 2 7 5" xfId="44315"/>
    <cellStyle name="Percent 27 2 2 8" xfId="7291"/>
    <cellStyle name="Percent 27 2 2 8 2" xfId="26851"/>
    <cellStyle name="Percent 27 2 2 8 3" xfId="44675"/>
    <cellStyle name="Percent 27 2 2 9" xfId="12510"/>
    <cellStyle name="Percent 27 2 2 9 2" xfId="32067"/>
    <cellStyle name="Percent 27 2 2 9 3" xfId="49851"/>
    <cellStyle name="Percent 27 2 3" xfId="1642"/>
    <cellStyle name="Percent 27 2 3 10" xfId="39606"/>
    <cellStyle name="Percent 27 2 3 2" xfId="2388"/>
    <cellStyle name="Percent 27 2 3 2 2" xfId="4411"/>
    <cellStyle name="Percent 27 2 3 2 2 2" xfId="9798"/>
    <cellStyle name="Percent 27 2 3 2 2 2 2" xfId="29356"/>
    <cellStyle name="Percent 27 2 3 2 2 2 3" xfId="47171"/>
    <cellStyle name="Percent 27 2 3 2 2 3" xfId="15917"/>
    <cellStyle name="Percent 27 2 3 2 2 3 2" xfId="35309"/>
    <cellStyle name="Percent 27 2 3 2 2 4" xfId="24126"/>
    <cellStyle name="Percent 27 2 3 2 2 5" xfId="41956"/>
    <cellStyle name="Percent 27 2 3 2 3" xfId="5723"/>
    <cellStyle name="Percent 27 2 3 2 3 2" xfId="11084"/>
    <cellStyle name="Percent 27 2 3 2 3 2 2" xfId="30642"/>
    <cellStyle name="Percent 27 2 3 2 3 2 3" xfId="48428"/>
    <cellStyle name="Percent 27 2 3 2 3 3" xfId="17207"/>
    <cellStyle name="Percent 27 2 3 2 3 3 2" xfId="36566"/>
    <cellStyle name="Percent 27 2 3 2 3 4" xfId="25383"/>
    <cellStyle name="Percent 27 2 3 2 3 5" xfId="43213"/>
    <cellStyle name="Percent 27 2 3 2 4" xfId="8183"/>
    <cellStyle name="Percent 27 2 3 2 4 2" xfId="27743"/>
    <cellStyle name="Percent 27 2 3 2 4 3" xfId="45563"/>
    <cellStyle name="Percent 27 2 3 2 5" xfId="14264"/>
    <cellStyle name="Percent 27 2 3 2 5 2" xfId="33693"/>
    <cellStyle name="Percent 27 2 3 2 6" xfId="19540"/>
    <cellStyle name="Percent 27 2 3 2 6 2" xfId="38864"/>
    <cellStyle name="Percent 27 2 3 2 7" xfId="22509"/>
    <cellStyle name="Percent 27 2 3 2 8" xfId="21024"/>
    <cellStyle name="Percent 27 2 3 2 9" xfId="40348"/>
    <cellStyle name="Percent 27 2 3 3" xfId="3684"/>
    <cellStyle name="Percent 27 2 3 3 2" xfId="9071"/>
    <cellStyle name="Percent 27 2 3 3 2 2" xfId="28629"/>
    <cellStyle name="Percent 27 2 3 3 2 3" xfId="46445"/>
    <cellStyle name="Percent 27 2 3 3 3" xfId="15190"/>
    <cellStyle name="Percent 27 2 3 3 3 2" xfId="34583"/>
    <cellStyle name="Percent 27 2 3 3 4" xfId="23400"/>
    <cellStyle name="Percent 27 2 3 3 5" xfId="41230"/>
    <cellStyle name="Percent 27 2 3 4" xfId="5099"/>
    <cellStyle name="Percent 27 2 3 4 2" xfId="10466"/>
    <cellStyle name="Percent 27 2 3 4 2 2" xfId="30024"/>
    <cellStyle name="Percent 27 2 3 4 2 3" xfId="47837"/>
    <cellStyle name="Percent 27 2 3 4 3" xfId="16589"/>
    <cellStyle name="Percent 27 2 3 4 3 2" xfId="35975"/>
    <cellStyle name="Percent 27 2 3 4 4" xfId="24792"/>
    <cellStyle name="Percent 27 2 3 4 5" xfId="42622"/>
    <cellStyle name="Percent 27 2 3 5" xfId="7437"/>
    <cellStyle name="Percent 27 2 3 5 2" xfId="26997"/>
    <cellStyle name="Percent 27 2 3 5 3" xfId="44821"/>
    <cellStyle name="Percent 27 2 3 6" xfId="13518"/>
    <cellStyle name="Percent 27 2 3 6 2" xfId="32951"/>
    <cellStyle name="Percent 27 2 3 7" xfId="18798"/>
    <cellStyle name="Percent 27 2 3 7 2" xfId="38122"/>
    <cellStyle name="Percent 27 2 3 8" xfId="21766"/>
    <cellStyle name="Percent 27 2 3 9" xfId="20282"/>
    <cellStyle name="Percent 27 2 4" xfId="1950"/>
    <cellStyle name="Percent 27 2 4 10" xfId="39912"/>
    <cellStyle name="Percent 27 2 4 2" xfId="2695"/>
    <cellStyle name="Percent 27 2 4 2 2" xfId="4717"/>
    <cellStyle name="Percent 27 2 4 2 2 2" xfId="10104"/>
    <cellStyle name="Percent 27 2 4 2 2 2 2" xfId="29662"/>
    <cellStyle name="Percent 27 2 4 2 2 2 3" xfId="47476"/>
    <cellStyle name="Percent 27 2 4 2 2 3" xfId="16223"/>
    <cellStyle name="Percent 27 2 4 2 2 3 2" xfId="35614"/>
    <cellStyle name="Percent 27 2 4 2 2 4" xfId="24431"/>
    <cellStyle name="Percent 27 2 4 2 2 5" xfId="42261"/>
    <cellStyle name="Percent 27 2 4 2 3" xfId="8490"/>
    <cellStyle name="Percent 27 2 4 2 3 2" xfId="28050"/>
    <cellStyle name="Percent 27 2 4 2 3 3" xfId="45869"/>
    <cellStyle name="Percent 27 2 4 2 4" xfId="14571"/>
    <cellStyle name="Percent 27 2 4 2 4 2" xfId="33999"/>
    <cellStyle name="Percent 27 2 4 2 5" xfId="19846"/>
    <cellStyle name="Percent 27 2 4 2 5 2" xfId="39170"/>
    <cellStyle name="Percent 27 2 4 2 6" xfId="22816"/>
    <cellStyle name="Percent 27 2 4 2 7" xfId="21330"/>
    <cellStyle name="Percent 27 2 4 2 8" xfId="40654"/>
    <cellStyle name="Percent 27 2 4 3" xfId="3987"/>
    <cellStyle name="Percent 27 2 4 3 2" xfId="9374"/>
    <cellStyle name="Percent 27 2 4 3 2 2" xfId="28932"/>
    <cellStyle name="Percent 27 2 4 3 2 3" xfId="46748"/>
    <cellStyle name="Percent 27 2 4 3 3" xfId="15493"/>
    <cellStyle name="Percent 27 2 4 3 3 2" xfId="34886"/>
    <cellStyle name="Percent 27 2 4 3 4" xfId="23703"/>
    <cellStyle name="Percent 27 2 4 3 5" xfId="41533"/>
    <cellStyle name="Percent 27 2 4 4" xfId="5533"/>
    <cellStyle name="Percent 27 2 4 4 2" xfId="10894"/>
    <cellStyle name="Percent 27 2 4 4 2 2" xfId="30452"/>
    <cellStyle name="Percent 27 2 4 4 2 3" xfId="48238"/>
    <cellStyle name="Percent 27 2 4 4 3" xfId="17017"/>
    <cellStyle name="Percent 27 2 4 4 3 2" xfId="36376"/>
    <cellStyle name="Percent 27 2 4 4 4" xfId="25193"/>
    <cellStyle name="Percent 27 2 4 4 5" xfId="43023"/>
    <cellStyle name="Percent 27 2 4 5" xfId="7745"/>
    <cellStyle name="Percent 27 2 4 5 2" xfId="27305"/>
    <cellStyle name="Percent 27 2 4 5 3" xfId="45127"/>
    <cellStyle name="Percent 27 2 4 6" xfId="13826"/>
    <cellStyle name="Percent 27 2 4 6 2" xfId="33257"/>
    <cellStyle name="Percent 27 2 4 7" xfId="19104"/>
    <cellStyle name="Percent 27 2 4 7 2" xfId="38428"/>
    <cellStyle name="Percent 27 2 4 8" xfId="22072"/>
    <cellStyle name="Percent 27 2 4 9" xfId="20588"/>
    <cellStyle name="Percent 27 2 5" xfId="2096"/>
    <cellStyle name="Percent 27 2 5 2" xfId="4132"/>
    <cellStyle name="Percent 27 2 5 2 2" xfId="9519"/>
    <cellStyle name="Percent 27 2 5 2 2 2" xfId="29077"/>
    <cellStyle name="Percent 27 2 5 2 2 3" xfId="46893"/>
    <cellStyle name="Percent 27 2 5 2 3" xfId="15638"/>
    <cellStyle name="Percent 27 2 5 2 3 2" xfId="35031"/>
    <cellStyle name="Percent 27 2 5 2 4" xfId="23848"/>
    <cellStyle name="Percent 27 2 5 2 5" xfId="41678"/>
    <cellStyle name="Percent 27 2 5 3" xfId="7891"/>
    <cellStyle name="Percent 27 2 5 3 2" xfId="27451"/>
    <cellStyle name="Percent 27 2 5 3 3" xfId="45272"/>
    <cellStyle name="Percent 27 2 5 4" xfId="13972"/>
    <cellStyle name="Percent 27 2 5 4 2" xfId="33402"/>
    <cellStyle name="Percent 27 2 5 5" xfId="19249"/>
    <cellStyle name="Percent 27 2 5 5 2" xfId="38573"/>
    <cellStyle name="Percent 27 2 5 6" xfId="22217"/>
    <cellStyle name="Percent 27 2 5 7" xfId="20733"/>
    <cellStyle name="Percent 27 2 5 8" xfId="40057"/>
    <cellStyle name="Percent 27 2 6" xfId="3124"/>
    <cellStyle name="Percent 27 2 6 2" xfId="8704"/>
    <cellStyle name="Percent 27 2 6 2 2" xfId="28264"/>
    <cellStyle name="Percent 27 2 6 2 3" xfId="46081"/>
    <cellStyle name="Percent 27 2 6 3" xfId="14795"/>
    <cellStyle name="Percent 27 2 6 3 2" xfId="34215"/>
    <cellStyle name="Percent 27 2 6 4" xfId="23032"/>
    <cellStyle name="Percent 27 2 6 5" xfId="40866"/>
    <cellStyle name="Percent 27 2 7" xfId="4892"/>
    <cellStyle name="Percent 27 2 7 2" xfId="10276"/>
    <cellStyle name="Percent 27 2 7 2 2" xfId="29834"/>
    <cellStyle name="Percent 27 2 7 2 3" xfId="47647"/>
    <cellStyle name="Percent 27 2 7 3" xfId="16398"/>
    <cellStyle name="Percent 27 2 7 3 2" xfId="35785"/>
    <cellStyle name="Percent 27 2 7 4" xfId="24602"/>
    <cellStyle name="Percent 27 2 7 5" xfId="42432"/>
    <cellStyle name="Percent 27 2 8" xfId="6219"/>
    <cellStyle name="Percent 27 2 8 2" xfId="11580"/>
    <cellStyle name="Percent 27 2 8 2 2" xfId="31138"/>
    <cellStyle name="Percent 27 2 8 2 3" xfId="48923"/>
    <cellStyle name="Percent 27 2 8 3" xfId="17703"/>
    <cellStyle name="Percent 27 2 8 3 2" xfId="37061"/>
    <cellStyle name="Percent 27 2 8 4" xfId="25878"/>
    <cellStyle name="Percent 27 2 8 5" xfId="43708"/>
    <cellStyle name="Percent 27 2 9" xfId="6623"/>
    <cellStyle name="Percent 27 2 9 2" xfId="11984"/>
    <cellStyle name="Percent 27 2 9 2 2" xfId="31542"/>
    <cellStyle name="Percent 27 2 9 2 3" xfId="49327"/>
    <cellStyle name="Percent 27 2 9 3" xfId="18107"/>
    <cellStyle name="Percent 27 2 9 3 2" xfId="37465"/>
    <cellStyle name="Percent 27 2 9 4" xfId="26282"/>
    <cellStyle name="Percent 27 2 9 5" xfId="44112"/>
    <cellStyle name="Percent 27 3" xfId="1431"/>
    <cellStyle name="Percent 27 3 10" xfId="12808"/>
    <cellStyle name="Percent 27 3 10 2" xfId="32364"/>
    <cellStyle name="Percent 27 3 10 3" xfId="50103"/>
    <cellStyle name="Percent 27 3 11" xfId="13310"/>
    <cellStyle name="Percent 27 3 11 2" xfId="32747"/>
    <cellStyle name="Percent 27 3 12" xfId="18592"/>
    <cellStyle name="Percent 27 3 12 2" xfId="37918"/>
    <cellStyle name="Percent 27 3 13" xfId="21562"/>
    <cellStyle name="Percent 27 3 14" xfId="20078"/>
    <cellStyle name="Percent 27 3 15" xfId="39402"/>
    <cellStyle name="Percent 27 3 2" xfId="1729"/>
    <cellStyle name="Percent 27 3 2 10" xfId="39693"/>
    <cellStyle name="Percent 27 3 2 2" xfId="2475"/>
    <cellStyle name="Percent 27 3 2 2 2" xfId="4498"/>
    <cellStyle name="Percent 27 3 2 2 2 2" xfId="9885"/>
    <cellStyle name="Percent 27 3 2 2 2 2 2" xfId="29443"/>
    <cellStyle name="Percent 27 3 2 2 2 2 3" xfId="47258"/>
    <cellStyle name="Percent 27 3 2 2 2 3" xfId="16004"/>
    <cellStyle name="Percent 27 3 2 2 2 3 2" xfId="35396"/>
    <cellStyle name="Percent 27 3 2 2 2 4" xfId="24213"/>
    <cellStyle name="Percent 27 3 2 2 2 5" xfId="42043"/>
    <cellStyle name="Percent 27 3 2 2 3" xfId="8270"/>
    <cellStyle name="Percent 27 3 2 2 3 2" xfId="27830"/>
    <cellStyle name="Percent 27 3 2 2 3 3" xfId="45650"/>
    <cellStyle name="Percent 27 3 2 2 4" xfId="14351"/>
    <cellStyle name="Percent 27 3 2 2 4 2" xfId="33780"/>
    <cellStyle name="Percent 27 3 2 2 5" xfId="19627"/>
    <cellStyle name="Percent 27 3 2 2 5 2" xfId="38951"/>
    <cellStyle name="Percent 27 3 2 2 6" xfId="22596"/>
    <cellStyle name="Percent 27 3 2 2 7" xfId="21111"/>
    <cellStyle name="Percent 27 3 2 2 8" xfId="40435"/>
    <cellStyle name="Percent 27 3 2 3" xfId="3769"/>
    <cellStyle name="Percent 27 3 2 3 2" xfId="9156"/>
    <cellStyle name="Percent 27 3 2 3 2 2" xfId="28714"/>
    <cellStyle name="Percent 27 3 2 3 2 3" xfId="46530"/>
    <cellStyle name="Percent 27 3 2 3 3" xfId="15275"/>
    <cellStyle name="Percent 27 3 2 3 3 2" xfId="34668"/>
    <cellStyle name="Percent 27 3 2 3 4" xfId="23485"/>
    <cellStyle name="Percent 27 3 2 3 5" xfId="41315"/>
    <cellStyle name="Percent 27 3 2 4" xfId="5877"/>
    <cellStyle name="Percent 27 3 2 4 2" xfId="11238"/>
    <cellStyle name="Percent 27 3 2 4 2 2" xfId="30796"/>
    <cellStyle name="Percent 27 3 2 4 2 3" xfId="48582"/>
    <cellStyle name="Percent 27 3 2 4 3" xfId="17361"/>
    <cellStyle name="Percent 27 3 2 4 3 2" xfId="36720"/>
    <cellStyle name="Percent 27 3 2 4 4" xfId="25537"/>
    <cellStyle name="Percent 27 3 2 4 5" xfId="43367"/>
    <cellStyle name="Percent 27 3 2 5" xfId="7524"/>
    <cellStyle name="Percent 27 3 2 5 2" xfId="27084"/>
    <cellStyle name="Percent 27 3 2 5 3" xfId="44908"/>
    <cellStyle name="Percent 27 3 2 6" xfId="13605"/>
    <cellStyle name="Percent 27 3 2 6 2" xfId="33038"/>
    <cellStyle name="Percent 27 3 2 7" xfId="18885"/>
    <cellStyle name="Percent 27 3 2 7 2" xfId="38209"/>
    <cellStyle name="Percent 27 3 2 8" xfId="21853"/>
    <cellStyle name="Percent 27 3 2 9" xfId="20369"/>
    <cellStyle name="Percent 27 3 3" xfId="2183"/>
    <cellStyle name="Percent 27 3 3 2" xfId="4219"/>
    <cellStyle name="Percent 27 3 3 2 2" xfId="9606"/>
    <cellStyle name="Percent 27 3 3 2 2 2" xfId="29164"/>
    <cellStyle name="Percent 27 3 3 2 2 3" xfId="46980"/>
    <cellStyle name="Percent 27 3 3 2 3" xfId="15725"/>
    <cellStyle name="Percent 27 3 3 2 3 2" xfId="35118"/>
    <cellStyle name="Percent 27 3 3 2 4" xfId="23935"/>
    <cellStyle name="Percent 27 3 3 2 5" xfId="41765"/>
    <cellStyle name="Percent 27 3 3 3" xfId="7978"/>
    <cellStyle name="Percent 27 3 3 3 2" xfId="27538"/>
    <cellStyle name="Percent 27 3 3 3 3" xfId="45359"/>
    <cellStyle name="Percent 27 3 3 4" xfId="14059"/>
    <cellStyle name="Percent 27 3 3 4 2" xfId="33489"/>
    <cellStyle name="Percent 27 3 3 5" xfId="19336"/>
    <cellStyle name="Percent 27 3 3 5 2" xfId="38660"/>
    <cellStyle name="Percent 27 3 3 6" xfId="22304"/>
    <cellStyle name="Percent 27 3 3 7" xfId="20820"/>
    <cellStyle name="Percent 27 3 3 8" xfId="40144"/>
    <cellStyle name="Percent 27 3 4" xfId="3357"/>
    <cellStyle name="Percent 27 3 4 2" xfId="8849"/>
    <cellStyle name="Percent 27 3 4 2 2" xfId="28409"/>
    <cellStyle name="Percent 27 3 4 2 3" xfId="46226"/>
    <cellStyle name="Percent 27 3 4 3" xfId="14951"/>
    <cellStyle name="Percent 27 3 4 3 2" xfId="34364"/>
    <cellStyle name="Percent 27 3 4 4" xfId="23181"/>
    <cellStyle name="Percent 27 3 4 5" xfId="41011"/>
    <cellStyle name="Percent 27 3 5" xfId="5268"/>
    <cellStyle name="Percent 27 3 5 2" xfId="10634"/>
    <cellStyle name="Percent 27 3 5 2 2" xfId="30192"/>
    <cellStyle name="Percent 27 3 5 2 3" xfId="47991"/>
    <cellStyle name="Percent 27 3 5 3" xfId="16757"/>
    <cellStyle name="Percent 27 3 5 3 2" xfId="36129"/>
    <cellStyle name="Percent 27 3 5 4" xfId="24946"/>
    <cellStyle name="Percent 27 3 5 5" xfId="42776"/>
    <cellStyle name="Percent 27 3 6" xfId="6364"/>
    <cellStyle name="Percent 27 3 6 2" xfId="11725"/>
    <cellStyle name="Percent 27 3 6 2 2" xfId="31283"/>
    <cellStyle name="Percent 27 3 6 2 3" xfId="49068"/>
    <cellStyle name="Percent 27 3 6 3" xfId="17848"/>
    <cellStyle name="Percent 27 3 6 3 2" xfId="37206"/>
    <cellStyle name="Percent 27 3 6 4" xfId="26023"/>
    <cellStyle name="Percent 27 3 6 5" xfId="43853"/>
    <cellStyle name="Percent 27 3 7" xfId="6768"/>
    <cellStyle name="Percent 27 3 7 2" xfId="12129"/>
    <cellStyle name="Percent 27 3 7 2 2" xfId="31687"/>
    <cellStyle name="Percent 27 3 7 2 3" xfId="49472"/>
    <cellStyle name="Percent 27 3 7 3" xfId="18252"/>
    <cellStyle name="Percent 27 3 7 3 2" xfId="37610"/>
    <cellStyle name="Percent 27 3 7 4" xfId="26427"/>
    <cellStyle name="Percent 27 3 7 5" xfId="44257"/>
    <cellStyle name="Percent 27 3 8" xfId="7232"/>
    <cellStyle name="Percent 27 3 8 2" xfId="26792"/>
    <cellStyle name="Percent 27 3 8 3" xfId="44617"/>
    <cellStyle name="Percent 27 3 9" xfId="12452"/>
    <cellStyle name="Percent 27 3 9 2" xfId="32009"/>
    <cellStyle name="Percent 27 3 9 3" xfId="49793"/>
    <cellStyle name="Percent 27 4" xfId="1584"/>
    <cellStyle name="Percent 27 4 10" xfId="39548"/>
    <cellStyle name="Percent 27 4 2" xfId="2330"/>
    <cellStyle name="Percent 27 4 2 2" xfId="4353"/>
    <cellStyle name="Percent 27 4 2 2 2" xfId="9740"/>
    <cellStyle name="Percent 27 4 2 2 2 2" xfId="29298"/>
    <cellStyle name="Percent 27 4 2 2 2 3" xfId="47113"/>
    <cellStyle name="Percent 27 4 2 2 3" xfId="15859"/>
    <cellStyle name="Percent 27 4 2 2 3 2" xfId="35251"/>
    <cellStyle name="Percent 27 4 2 2 4" xfId="24068"/>
    <cellStyle name="Percent 27 4 2 2 5" xfId="41898"/>
    <cellStyle name="Percent 27 4 2 3" xfId="5665"/>
    <cellStyle name="Percent 27 4 2 3 2" xfId="11026"/>
    <cellStyle name="Percent 27 4 2 3 2 2" xfId="30584"/>
    <cellStyle name="Percent 27 4 2 3 2 3" xfId="48370"/>
    <cellStyle name="Percent 27 4 2 3 3" xfId="17149"/>
    <cellStyle name="Percent 27 4 2 3 3 2" xfId="36508"/>
    <cellStyle name="Percent 27 4 2 3 4" xfId="25325"/>
    <cellStyle name="Percent 27 4 2 3 5" xfId="43155"/>
    <cellStyle name="Percent 27 4 2 4" xfId="8125"/>
    <cellStyle name="Percent 27 4 2 4 2" xfId="27685"/>
    <cellStyle name="Percent 27 4 2 4 3" xfId="45505"/>
    <cellStyle name="Percent 27 4 2 5" xfId="14206"/>
    <cellStyle name="Percent 27 4 2 5 2" xfId="33635"/>
    <cellStyle name="Percent 27 4 2 6" xfId="19482"/>
    <cellStyle name="Percent 27 4 2 6 2" xfId="38806"/>
    <cellStyle name="Percent 27 4 2 7" xfId="22451"/>
    <cellStyle name="Percent 27 4 2 8" xfId="20966"/>
    <cellStyle name="Percent 27 4 2 9" xfId="40290"/>
    <cellStyle name="Percent 27 4 3" xfId="3626"/>
    <cellStyle name="Percent 27 4 3 2" xfId="9013"/>
    <cellStyle name="Percent 27 4 3 2 2" xfId="28571"/>
    <cellStyle name="Percent 27 4 3 2 3" xfId="46387"/>
    <cellStyle name="Percent 27 4 3 3" xfId="15132"/>
    <cellStyle name="Percent 27 4 3 3 2" xfId="34525"/>
    <cellStyle name="Percent 27 4 3 4" xfId="23342"/>
    <cellStyle name="Percent 27 4 3 5" xfId="41172"/>
    <cellStyle name="Percent 27 4 4" xfId="5041"/>
    <cellStyle name="Percent 27 4 4 2" xfId="10408"/>
    <cellStyle name="Percent 27 4 4 2 2" xfId="29966"/>
    <cellStyle name="Percent 27 4 4 2 3" xfId="47779"/>
    <cellStyle name="Percent 27 4 4 3" xfId="16531"/>
    <cellStyle name="Percent 27 4 4 3 2" xfId="35917"/>
    <cellStyle name="Percent 27 4 4 4" xfId="24734"/>
    <cellStyle name="Percent 27 4 4 5" xfId="42564"/>
    <cellStyle name="Percent 27 4 5" xfId="7379"/>
    <cellStyle name="Percent 27 4 5 2" xfId="26939"/>
    <cellStyle name="Percent 27 4 5 3" xfId="44763"/>
    <cellStyle name="Percent 27 4 6" xfId="13460"/>
    <cellStyle name="Percent 27 4 6 2" xfId="32893"/>
    <cellStyle name="Percent 27 4 7" xfId="18740"/>
    <cellStyle name="Percent 27 4 7 2" xfId="38064"/>
    <cellStyle name="Percent 27 4 8" xfId="21708"/>
    <cellStyle name="Percent 27 4 9" xfId="20224"/>
    <cellStyle name="Percent 27 5" xfId="1891"/>
    <cellStyle name="Percent 27 5 10" xfId="39854"/>
    <cellStyle name="Percent 27 5 2" xfId="2637"/>
    <cellStyle name="Percent 27 5 2 2" xfId="4659"/>
    <cellStyle name="Percent 27 5 2 2 2" xfId="10046"/>
    <cellStyle name="Percent 27 5 2 2 2 2" xfId="29604"/>
    <cellStyle name="Percent 27 5 2 2 2 3" xfId="47418"/>
    <cellStyle name="Percent 27 5 2 2 3" xfId="16165"/>
    <cellStyle name="Percent 27 5 2 2 3 2" xfId="35556"/>
    <cellStyle name="Percent 27 5 2 2 4" xfId="24373"/>
    <cellStyle name="Percent 27 5 2 2 5" xfId="42203"/>
    <cellStyle name="Percent 27 5 2 3" xfId="8432"/>
    <cellStyle name="Percent 27 5 2 3 2" xfId="27992"/>
    <cellStyle name="Percent 27 5 2 3 3" xfId="45811"/>
    <cellStyle name="Percent 27 5 2 4" xfId="14513"/>
    <cellStyle name="Percent 27 5 2 4 2" xfId="33941"/>
    <cellStyle name="Percent 27 5 2 5" xfId="19788"/>
    <cellStyle name="Percent 27 5 2 5 2" xfId="39112"/>
    <cellStyle name="Percent 27 5 2 6" xfId="22758"/>
    <cellStyle name="Percent 27 5 2 7" xfId="21272"/>
    <cellStyle name="Percent 27 5 2 8" xfId="40596"/>
    <cellStyle name="Percent 27 5 3" xfId="3929"/>
    <cellStyle name="Percent 27 5 3 2" xfId="9316"/>
    <cellStyle name="Percent 27 5 3 2 2" xfId="28874"/>
    <cellStyle name="Percent 27 5 3 2 3" xfId="46690"/>
    <cellStyle name="Percent 27 5 3 3" xfId="15435"/>
    <cellStyle name="Percent 27 5 3 3 2" xfId="34828"/>
    <cellStyle name="Percent 27 5 3 4" xfId="23645"/>
    <cellStyle name="Percent 27 5 3 5" xfId="41475"/>
    <cellStyle name="Percent 27 5 4" xfId="5475"/>
    <cellStyle name="Percent 27 5 4 2" xfId="10836"/>
    <cellStyle name="Percent 27 5 4 2 2" xfId="30394"/>
    <cellStyle name="Percent 27 5 4 2 3" xfId="48180"/>
    <cellStyle name="Percent 27 5 4 3" xfId="16959"/>
    <cellStyle name="Percent 27 5 4 3 2" xfId="36318"/>
    <cellStyle name="Percent 27 5 4 4" xfId="25135"/>
    <cellStyle name="Percent 27 5 4 5" xfId="42965"/>
    <cellStyle name="Percent 27 5 5" xfId="7686"/>
    <cellStyle name="Percent 27 5 5 2" xfId="27246"/>
    <cellStyle name="Percent 27 5 5 3" xfId="45069"/>
    <cellStyle name="Percent 27 5 6" xfId="13767"/>
    <cellStyle name="Percent 27 5 6 2" xfId="33199"/>
    <cellStyle name="Percent 27 5 7" xfId="19046"/>
    <cellStyle name="Percent 27 5 7 2" xfId="38370"/>
    <cellStyle name="Percent 27 5 8" xfId="22014"/>
    <cellStyle name="Percent 27 5 9" xfId="20530"/>
    <cellStyle name="Percent 27 6" xfId="2038"/>
    <cellStyle name="Percent 27 6 2" xfId="4074"/>
    <cellStyle name="Percent 27 6 2 2" xfId="9461"/>
    <cellStyle name="Percent 27 6 2 2 2" xfId="29019"/>
    <cellStyle name="Percent 27 6 2 2 3" xfId="46835"/>
    <cellStyle name="Percent 27 6 2 3" xfId="15580"/>
    <cellStyle name="Percent 27 6 2 3 2" xfId="34973"/>
    <cellStyle name="Percent 27 6 2 4" xfId="23790"/>
    <cellStyle name="Percent 27 6 2 5" xfId="41620"/>
    <cellStyle name="Percent 27 6 3" xfId="7833"/>
    <cellStyle name="Percent 27 6 3 2" xfId="27393"/>
    <cellStyle name="Percent 27 6 3 3" xfId="45214"/>
    <cellStyle name="Percent 27 6 4" xfId="13914"/>
    <cellStyle name="Percent 27 6 4 2" xfId="33344"/>
    <cellStyle name="Percent 27 6 5" xfId="19191"/>
    <cellStyle name="Percent 27 6 5 2" xfId="38515"/>
    <cellStyle name="Percent 27 6 6" xfId="22159"/>
    <cellStyle name="Percent 27 6 7" xfId="20675"/>
    <cellStyle name="Percent 27 6 8" xfId="39999"/>
    <cellStyle name="Percent 27 7" xfId="3066"/>
    <cellStyle name="Percent 27 7 2" xfId="8646"/>
    <cellStyle name="Percent 27 7 2 2" xfId="28206"/>
    <cellStyle name="Percent 27 7 2 3" xfId="46023"/>
    <cellStyle name="Percent 27 7 3" xfId="14737"/>
    <cellStyle name="Percent 27 7 3 2" xfId="34157"/>
    <cellStyle name="Percent 27 7 4" xfId="22974"/>
    <cellStyle name="Percent 27 7 5" xfId="40808"/>
    <cellStyle name="Percent 27 8" xfId="4832"/>
    <cellStyle name="Percent 27 8 2" xfId="10216"/>
    <cellStyle name="Percent 27 8 2 2" xfId="29774"/>
    <cellStyle name="Percent 27 8 2 3" xfId="47588"/>
    <cellStyle name="Percent 27 8 3" xfId="16338"/>
    <cellStyle name="Percent 27 8 3 2" xfId="35726"/>
    <cellStyle name="Percent 27 8 4" xfId="24543"/>
    <cellStyle name="Percent 27 8 5" xfId="42373"/>
    <cellStyle name="Percent 27 9" xfId="6161"/>
    <cellStyle name="Percent 27 9 2" xfId="11522"/>
    <cellStyle name="Percent 27 9 2 2" xfId="31080"/>
    <cellStyle name="Percent 27 9 2 3" xfId="48865"/>
    <cellStyle name="Percent 27 9 3" xfId="17645"/>
    <cellStyle name="Percent 27 9 3 2" xfId="37003"/>
    <cellStyle name="Percent 27 9 4" xfId="25820"/>
    <cellStyle name="Percent 27 9 5" xfId="43650"/>
    <cellStyle name="Percent 28" xfId="1206"/>
    <cellStyle name="Percent 28 2" xfId="3585"/>
    <cellStyle name="Percent 29" xfId="1304"/>
    <cellStyle name="Percent 29 10" xfId="7199"/>
    <cellStyle name="Percent 29 10 2" xfId="26759"/>
    <cellStyle name="Percent 29 10 3" xfId="44584"/>
    <cellStyle name="Percent 29 11" xfId="12407"/>
    <cellStyle name="Percent 29 11 2" xfId="31965"/>
    <cellStyle name="Percent 29 11 3" xfId="49749"/>
    <cellStyle name="Percent 29 12" xfId="12762"/>
    <cellStyle name="Percent 29 12 2" xfId="32318"/>
    <cellStyle name="Percent 29 12 3" xfId="50059"/>
    <cellStyle name="Percent 29 13" xfId="13215"/>
    <cellStyle name="Percent 29 13 2" xfId="32714"/>
    <cellStyle name="Percent 29 14" xfId="18527"/>
    <cellStyle name="Percent 29 14 2" xfId="37885"/>
    <cellStyle name="Percent 29 15" xfId="21529"/>
    <cellStyle name="Percent 29 16" xfId="20045"/>
    <cellStyle name="Percent 29 17" xfId="39369"/>
    <cellStyle name="Percent 29 2" xfId="1549"/>
    <cellStyle name="Percent 29 2 10" xfId="12920"/>
    <cellStyle name="Percent 29 2 10 2" xfId="32476"/>
    <cellStyle name="Percent 29 2 10 3" xfId="50215"/>
    <cellStyle name="Percent 29 2 11" xfId="13426"/>
    <cellStyle name="Percent 29 2 11 2" xfId="32859"/>
    <cellStyle name="Percent 29 2 12" xfId="18706"/>
    <cellStyle name="Percent 29 2 12 2" xfId="38030"/>
    <cellStyle name="Percent 29 2 13" xfId="21674"/>
    <cellStyle name="Percent 29 2 14" xfId="20190"/>
    <cellStyle name="Percent 29 2 15" xfId="39514"/>
    <cellStyle name="Percent 29 2 2" xfId="1842"/>
    <cellStyle name="Percent 29 2 2 10" xfId="39805"/>
    <cellStyle name="Percent 29 2 2 2" xfId="2588"/>
    <cellStyle name="Percent 29 2 2 2 2" xfId="4611"/>
    <cellStyle name="Percent 29 2 2 2 2 2" xfId="9998"/>
    <cellStyle name="Percent 29 2 2 2 2 2 2" xfId="29556"/>
    <cellStyle name="Percent 29 2 2 2 2 2 3" xfId="47370"/>
    <cellStyle name="Percent 29 2 2 2 2 3" xfId="16117"/>
    <cellStyle name="Percent 29 2 2 2 2 3 2" xfId="35508"/>
    <cellStyle name="Percent 29 2 2 2 2 4" xfId="24325"/>
    <cellStyle name="Percent 29 2 2 2 2 5" xfId="42155"/>
    <cellStyle name="Percent 29 2 2 2 3" xfId="8383"/>
    <cellStyle name="Percent 29 2 2 2 3 2" xfId="27943"/>
    <cellStyle name="Percent 29 2 2 2 3 3" xfId="45762"/>
    <cellStyle name="Percent 29 2 2 2 4" xfId="14464"/>
    <cellStyle name="Percent 29 2 2 2 4 2" xfId="33892"/>
    <cellStyle name="Percent 29 2 2 2 5" xfId="19739"/>
    <cellStyle name="Percent 29 2 2 2 5 2" xfId="39063"/>
    <cellStyle name="Percent 29 2 2 2 6" xfId="22709"/>
    <cellStyle name="Percent 29 2 2 2 7" xfId="21223"/>
    <cellStyle name="Percent 29 2 2 2 8" xfId="40547"/>
    <cellStyle name="Percent 29 2 2 3" xfId="3881"/>
    <cellStyle name="Percent 29 2 2 3 2" xfId="9268"/>
    <cellStyle name="Percent 29 2 2 3 2 2" xfId="28826"/>
    <cellStyle name="Percent 29 2 2 3 2 3" xfId="46642"/>
    <cellStyle name="Percent 29 2 2 3 3" xfId="15387"/>
    <cellStyle name="Percent 29 2 2 3 3 2" xfId="34780"/>
    <cellStyle name="Percent 29 2 2 3 4" xfId="23597"/>
    <cellStyle name="Percent 29 2 2 3 5" xfId="41427"/>
    <cellStyle name="Percent 29 2 2 4" xfId="5989"/>
    <cellStyle name="Percent 29 2 2 4 2" xfId="11350"/>
    <cellStyle name="Percent 29 2 2 4 2 2" xfId="30908"/>
    <cellStyle name="Percent 29 2 2 4 2 3" xfId="48694"/>
    <cellStyle name="Percent 29 2 2 4 3" xfId="17473"/>
    <cellStyle name="Percent 29 2 2 4 3 2" xfId="36832"/>
    <cellStyle name="Percent 29 2 2 4 4" xfId="25649"/>
    <cellStyle name="Percent 29 2 2 4 5" xfId="43479"/>
    <cellStyle name="Percent 29 2 2 5" xfId="7637"/>
    <cellStyle name="Percent 29 2 2 5 2" xfId="27197"/>
    <cellStyle name="Percent 29 2 2 5 3" xfId="45020"/>
    <cellStyle name="Percent 29 2 2 6" xfId="13718"/>
    <cellStyle name="Percent 29 2 2 6 2" xfId="33150"/>
    <cellStyle name="Percent 29 2 2 7" xfId="18997"/>
    <cellStyle name="Percent 29 2 2 7 2" xfId="38321"/>
    <cellStyle name="Percent 29 2 2 8" xfId="21965"/>
    <cellStyle name="Percent 29 2 2 9" xfId="20481"/>
    <cellStyle name="Percent 29 2 3" xfId="2296"/>
    <cellStyle name="Percent 29 2 3 2" xfId="4332"/>
    <cellStyle name="Percent 29 2 3 2 2" xfId="9719"/>
    <cellStyle name="Percent 29 2 3 2 2 2" xfId="29277"/>
    <cellStyle name="Percent 29 2 3 2 2 3" xfId="47092"/>
    <cellStyle name="Percent 29 2 3 2 3" xfId="15838"/>
    <cellStyle name="Percent 29 2 3 2 3 2" xfId="35230"/>
    <cellStyle name="Percent 29 2 3 2 4" xfId="24047"/>
    <cellStyle name="Percent 29 2 3 2 5" xfId="41877"/>
    <cellStyle name="Percent 29 2 3 3" xfId="8091"/>
    <cellStyle name="Percent 29 2 3 3 2" xfId="27651"/>
    <cellStyle name="Percent 29 2 3 3 3" xfId="45471"/>
    <cellStyle name="Percent 29 2 3 4" xfId="14172"/>
    <cellStyle name="Percent 29 2 3 4 2" xfId="33601"/>
    <cellStyle name="Percent 29 2 3 5" xfId="19448"/>
    <cellStyle name="Percent 29 2 3 5 2" xfId="38772"/>
    <cellStyle name="Percent 29 2 3 6" xfId="22417"/>
    <cellStyle name="Percent 29 2 3 7" xfId="20932"/>
    <cellStyle name="Percent 29 2 3 8" xfId="40256"/>
    <cellStyle name="Percent 29 2 4" xfId="3469"/>
    <cellStyle name="Percent 29 2 4 2" xfId="8961"/>
    <cellStyle name="Percent 29 2 4 2 2" xfId="28521"/>
    <cellStyle name="Percent 29 2 4 2 3" xfId="46338"/>
    <cellStyle name="Percent 29 2 4 3" xfId="15063"/>
    <cellStyle name="Percent 29 2 4 3 2" xfId="34476"/>
    <cellStyle name="Percent 29 2 4 4" xfId="23293"/>
    <cellStyle name="Percent 29 2 4 5" xfId="41123"/>
    <cellStyle name="Percent 29 2 5" xfId="5380"/>
    <cellStyle name="Percent 29 2 5 2" xfId="10746"/>
    <cellStyle name="Percent 29 2 5 2 2" xfId="30304"/>
    <cellStyle name="Percent 29 2 5 2 3" xfId="48103"/>
    <cellStyle name="Percent 29 2 5 3" xfId="16869"/>
    <cellStyle name="Percent 29 2 5 3 2" xfId="36241"/>
    <cellStyle name="Percent 29 2 5 4" xfId="25058"/>
    <cellStyle name="Percent 29 2 5 5" xfId="42888"/>
    <cellStyle name="Percent 29 2 6" xfId="6476"/>
    <cellStyle name="Percent 29 2 6 2" xfId="11837"/>
    <cellStyle name="Percent 29 2 6 2 2" xfId="31395"/>
    <cellStyle name="Percent 29 2 6 2 3" xfId="49180"/>
    <cellStyle name="Percent 29 2 6 3" xfId="17960"/>
    <cellStyle name="Percent 29 2 6 3 2" xfId="37318"/>
    <cellStyle name="Percent 29 2 6 4" xfId="26135"/>
    <cellStyle name="Percent 29 2 6 5" xfId="43965"/>
    <cellStyle name="Percent 29 2 7" xfId="6880"/>
    <cellStyle name="Percent 29 2 7 2" xfId="12241"/>
    <cellStyle name="Percent 29 2 7 2 2" xfId="31799"/>
    <cellStyle name="Percent 29 2 7 2 3" xfId="49584"/>
    <cellStyle name="Percent 29 2 7 3" xfId="18364"/>
    <cellStyle name="Percent 29 2 7 3 2" xfId="37722"/>
    <cellStyle name="Percent 29 2 7 4" xfId="26539"/>
    <cellStyle name="Percent 29 2 7 5" xfId="44369"/>
    <cellStyle name="Percent 29 2 8" xfId="7345"/>
    <cellStyle name="Percent 29 2 8 2" xfId="26905"/>
    <cellStyle name="Percent 29 2 8 3" xfId="44729"/>
    <cellStyle name="Percent 29 2 9" xfId="12564"/>
    <cellStyle name="Percent 29 2 9 2" xfId="32121"/>
    <cellStyle name="Percent 29 2 9 3" xfId="49905"/>
    <cellStyle name="Percent 29 3" xfId="1696"/>
    <cellStyle name="Percent 29 3 10" xfId="39660"/>
    <cellStyle name="Percent 29 3 2" xfId="2442"/>
    <cellStyle name="Percent 29 3 2 2" xfId="4465"/>
    <cellStyle name="Percent 29 3 2 2 2" xfId="9852"/>
    <cellStyle name="Percent 29 3 2 2 2 2" xfId="29410"/>
    <cellStyle name="Percent 29 3 2 2 2 3" xfId="47225"/>
    <cellStyle name="Percent 29 3 2 2 3" xfId="15971"/>
    <cellStyle name="Percent 29 3 2 2 3 2" xfId="35363"/>
    <cellStyle name="Percent 29 3 2 2 4" xfId="24180"/>
    <cellStyle name="Percent 29 3 2 2 5" xfId="42010"/>
    <cellStyle name="Percent 29 3 2 3" xfId="5777"/>
    <cellStyle name="Percent 29 3 2 3 2" xfId="11138"/>
    <cellStyle name="Percent 29 3 2 3 2 2" xfId="30696"/>
    <cellStyle name="Percent 29 3 2 3 2 3" xfId="48482"/>
    <cellStyle name="Percent 29 3 2 3 3" xfId="17261"/>
    <cellStyle name="Percent 29 3 2 3 3 2" xfId="36620"/>
    <cellStyle name="Percent 29 3 2 3 4" xfId="25437"/>
    <cellStyle name="Percent 29 3 2 3 5" xfId="43267"/>
    <cellStyle name="Percent 29 3 2 4" xfId="8237"/>
    <cellStyle name="Percent 29 3 2 4 2" xfId="27797"/>
    <cellStyle name="Percent 29 3 2 4 3" xfId="45617"/>
    <cellStyle name="Percent 29 3 2 5" xfId="14318"/>
    <cellStyle name="Percent 29 3 2 5 2" xfId="33747"/>
    <cellStyle name="Percent 29 3 2 6" xfId="19594"/>
    <cellStyle name="Percent 29 3 2 6 2" xfId="38918"/>
    <cellStyle name="Percent 29 3 2 7" xfId="22563"/>
    <cellStyle name="Percent 29 3 2 8" xfId="21078"/>
    <cellStyle name="Percent 29 3 2 9" xfId="40402"/>
    <cellStyle name="Percent 29 3 3" xfId="3738"/>
    <cellStyle name="Percent 29 3 3 2" xfId="9125"/>
    <cellStyle name="Percent 29 3 3 2 2" xfId="28683"/>
    <cellStyle name="Percent 29 3 3 2 3" xfId="46499"/>
    <cellStyle name="Percent 29 3 3 3" xfId="15244"/>
    <cellStyle name="Percent 29 3 3 3 2" xfId="34637"/>
    <cellStyle name="Percent 29 3 3 4" xfId="23454"/>
    <cellStyle name="Percent 29 3 3 5" xfId="41284"/>
    <cellStyle name="Percent 29 3 4" xfId="5153"/>
    <cellStyle name="Percent 29 3 4 2" xfId="10520"/>
    <cellStyle name="Percent 29 3 4 2 2" xfId="30078"/>
    <cellStyle name="Percent 29 3 4 2 3" xfId="47891"/>
    <cellStyle name="Percent 29 3 4 3" xfId="16643"/>
    <cellStyle name="Percent 29 3 4 3 2" xfId="36029"/>
    <cellStyle name="Percent 29 3 4 4" xfId="24846"/>
    <cellStyle name="Percent 29 3 4 5" xfId="42676"/>
    <cellStyle name="Percent 29 3 5" xfId="7491"/>
    <cellStyle name="Percent 29 3 5 2" xfId="27051"/>
    <cellStyle name="Percent 29 3 5 3" xfId="44875"/>
    <cellStyle name="Percent 29 3 6" xfId="13572"/>
    <cellStyle name="Percent 29 3 6 2" xfId="33005"/>
    <cellStyle name="Percent 29 3 7" xfId="18852"/>
    <cellStyle name="Percent 29 3 7 2" xfId="38176"/>
    <cellStyle name="Percent 29 3 8" xfId="21820"/>
    <cellStyle name="Percent 29 3 9" xfId="20336"/>
    <cellStyle name="Percent 29 4" xfId="2004"/>
    <cellStyle name="Percent 29 4 10" xfId="39966"/>
    <cellStyle name="Percent 29 4 2" xfId="2749"/>
    <cellStyle name="Percent 29 4 2 2" xfId="4771"/>
    <cellStyle name="Percent 29 4 2 2 2" xfId="10158"/>
    <cellStyle name="Percent 29 4 2 2 2 2" xfId="29716"/>
    <cellStyle name="Percent 29 4 2 2 2 3" xfId="47530"/>
    <cellStyle name="Percent 29 4 2 2 3" xfId="16277"/>
    <cellStyle name="Percent 29 4 2 2 3 2" xfId="35668"/>
    <cellStyle name="Percent 29 4 2 2 4" xfId="24485"/>
    <cellStyle name="Percent 29 4 2 2 5" xfId="42315"/>
    <cellStyle name="Percent 29 4 2 3" xfId="8544"/>
    <cellStyle name="Percent 29 4 2 3 2" xfId="28104"/>
    <cellStyle name="Percent 29 4 2 3 3" xfId="45923"/>
    <cellStyle name="Percent 29 4 2 4" xfId="14625"/>
    <cellStyle name="Percent 29 4 2 4 2" xfId="34053"/>
    <cellStyle name="Percent 29 4 2 5" xfId="19900"/>
    <cellStyle name="Percent 29 4 2 5 2" xfId="39224"/>
    <cellStyle name="Percent 29 4 2 6" xfId="22870"/>
    <cellStyle name="Percent 29 4 2 7" xfId="21384"/>
    <cellStyle name="Percent 29 4 2 8" xfId="40708"/>
    <cellStyle name="Percent 29 4 3" xfId="4041"/>
    <cellStyle name="Percent 29 4 3 2" xfId="9428"/>
    <cellStyle name="Percent 29 4 3 2 2" xfId="28986"/>
    <cellStyle name="Percent 29 4 3 2 3" xfId="46802"/>
    <cellStyle name="Percent 29 4 3 3" xfId="15547"/>
    <cellStyle name="Percent 29 4 3 3 2" xfId="34940"/>
    <cellStyle name="Percent 29 4 3 4" xfId="23757"/>
    <cellStyle name="Percent 29 4 3 5" xfId="41587"/>
    <cellStyle name="Percent 29 4 4" xfId="5587"/>
    <cellStyle name="Percent 29 4 4 2" xfId="10948"/>
    <cellStyle name="Percent 29 4 4 2 2" xfId="30506"/>
    <cellStyle name="Percent 29 4 4 2 3" xfId="48292"/>
    <cellStyle name="Percent 29 4 4 3" xfId="17071"/>
    <cellStyle name="Percent 29 4 4 3 2" xfId="36430"/>
    <cellStyle name="Percent 29 4 4 4" xfId="25247"/>
    <cellStyle name="Percent 29 4 4 5" xfId="43077"/>
    <cellStyle name="Percent 29 4 5" xfId="7799"/>
    <cellStyle name="Percent 29 4 5 2" xfId="27359"/>
    <cellStyle name="Percent 29 4 5 3" xfId="45181"/>
    <cellStyle name="Percent 29 4 6" xfId="13880"/>
    <cellStyle name="Percent 29 4 6 2" xfId="33311"/>
    <cellStyle name="Percent 29 4 7" xfId="19158"/>
    <cellStyle name="Percent 29 4 7 2" xfId="38482"/>
    <cellStyle name="Percent 29 4 8" xfId="22126"/>
    <cellStyle name="Percent 29 4 9" xfId="20642"/>
    <cellStyle name="Percent 29 5" xfId="2150"/>
    <cellStyle name="Percent 29 5 2" xfId="4186"/>
    <cellStyle name="Percent 29 5 2 2" xfId="9573"/>
    <cellStyle name="Percent 29 5 2 2 2" xfId="29131"/>
    <cellStyle name="Percent 29 5 2 2 3" xfId="46947"/>
    <cellStyle name="Percent 29 5 2 3" xfId="15692"/>
    <cellStyle name="Percent 29 5 2 3 2" xfId="35085"/>
    <cellStyle name="Percent 29 5 2 4" xfId="23902"/>
    <cellStyle name="Percent 29 5 2 5" xfId="41732"/>
    <cellStyle name="Percent 29 5 3" xfId="7945"/>
    <cellStyle name="Percent 29 5 3 2" xfId="27505"/>
    <cellStyle name="Percent 29 5 3 3" xfId="45326"/>
    <cellStyle name="Percent 29 5 4" xfId="14026"/>
    <cellStyle name="Percent 29 5 4 2" xfId="33456"/>
    <cellStyle name="Percent 29 5 5" xfId="19303"/>
    <cellStyle name="Percent 29 5 5 2" xfId="38627"/>
    <cellStyle name="Percent 29 5 6" xfId="22271"/>
    <cellStyle name="Percent 29 5 7" xfId="20787"/>
    <cellStyle name="Percent 29 5 8" xfId="40111"/>
    <cellStyle name="Percent 29 6" xfId="3178"/>
    <cellStyle name="Percent 29 6 2" xfId="8758"/>
    <cellStyle name="Percent 29 6 2 2" xfId="28318"/>
    <cellStyle name="Percent 29 6 2 3" xfId="46135"/>
    <cellStyle name="Percent 29 6 3" xfId="14849"/>
    <cellStyle name="Percent 29 6 3 2" xfId="34269"/>
    <cellStyle name="Percent 29 6 4" xfId="23086"/>
    <cellStyle name="Percent 29 6 5" xfId="40920"/>
    <cellStyle name="Percent 29 7" xfId="4946"/>
    <cellStyle name="Percent 29 7 2" xfId="10330"/>
    <cellStyle name="Percent 29 7 2 2" xfId="29888"/>
    <cellStyle name="Percent 29 7 2 3" xfId="47701"/>
    <cellStyle name="Percent 29 7 3" xfId="16452"/>
    <cellStyle name="Percent 29 7 3 2" xfId="35839"/>
    <cellStyle name="Percent 29 7 4" xfId="24656"/>
    <cellStyle name="Percent 29 7 5" xfId="42486"/>
    <cellStyle name="Percent 29 8" xfId="6273"/>
    <cellStyle name="Percent 29 8 2" xfId="11634"/>
    <cellStyle name="Percent 29 8 2 2" xfId="31192"/>
    <cellStyle name="Percent 29 8 2 3" xfId="48977"/>
    <cellStyle name="Percent 29 8 3" xfId="17757"/>
    <cellStyle name="Percent 29 8 3 2" xfId="37115"/>
    <cellStyle name="Percent 29 8 4" xfId="25932"/>
    <cellStyle name="Percent 29 8 5" xfId="43762"/>
    <cellStyle name="Percent 29 9" xfId="6677"/>
    <cellStyle name="Percent 29 9 2" xfId="12038"/>
    <cellStyle name="Percent 29 9 2 2" xfId="31596"/>
    <cellStyle name="Percent 29 9 2 3" xfId="49381"/>
    <cellStyle name="Percent 29 9 3" xfId="18161"/>
    <cellStyle name="Percent 29 9 3 2" xfId="37519"/>
    <cellStyle name="Percent 29 9 4" xfId="26336"/>
    <cellStyle name="Percent 29 9 5" xfId="44166"/>
    <cellStyle name="Percent 3" xfId="870"/>
    <cellStyle name="Percent 3 2" xfId="1109"/>
    <cellStyle name="Percent 3 2 2" xfId="3560"/>
    <cellStyle name="Percent 3 3" xfId="7049"/>
    <cellStyle name="Percent 3 4" xfId="6919"/>
    <cellStyle name="Percent 30" xfId="1847"/>
    <cellStyle name="Percent 30 10" xfId="19002"/>
    <cellStyle name="Percent 30 10 2" xfId="38326"/>
    <cellStyle name="Percent 30 11" xfId="21970"/>
    <cellStyle name="Percent 30 12" xfId="20486"/>
    <cellStyle name="Percent 30 13" xfId="39810"/>
    <cellStyle name="Percent 30 2" xfId="2593"/>
    <cellStyle name="Percent 30 2 10" xfId="21228"/>
    <cellStyle name="Percent 30 2 11" xfId="40552"/>
    <cellStyle name="Percent 30 2 2" xfId="4616"/>
    <cellStyle name="Percent 30 2 2 2" xfId="5993"/>
    <cellStyle name="Percent 30 2 2 2 2" xfId="11354"/>
    <cellStyle name="Percent 30 2 2 2 2 2" xfId="30912"/>
    <cellStyle name="Percent 30 2 2 2 2 3" xfId="48698"/>
    <cellStyle name="Percent 30 2 2 2 3" xfId="17477"/>
    <cellStyle name="Percent 30 2 2 2 3 2" xfId="36836"/>
    <cellStyle name="Percent 30 2 2 2 4" xfId="25653"/>
    <cellStyle name="Percent 30 2 2 2 5" xfId="43483"/>
    <cellStyle name="Percent 30 2 2 3" xfId="10003"/>
    <cellStyle name="Percent 30 2 2 3 2" xfId="29561"/>
    <cellStyle name="Percent 30 2 2 3 3" xfId="47375"/>
    <cellStyle name="Percent 30 2 2 4" xfId="16122"/>
    <cellStyle name="Percent 30 2 2 4 2" xfId="35513"/>
    <cellStyle name="Percent 30 2 2 5" xfId="24330"/>
    <cellStyle name="Percent 30 2 2 6" xfId="42160"/>
    <cellStyle name="Percent 30 2 3" xfId="5384"/>
    <cellStyle name="Percent 30 2 3 2" xfId="10750"/>
    <cellStyle name="Percent 30 2 3 2 2" xfId="30308"/>
    <cellStyle name="Percent 30 2 3 2 3" xfId="48107"/>
    <cellStyle name="Percent 30 2 3 3" xfId="16873"/>
    <cellStyle name="Percent 30 2 3 3 2" xfId="36245"/>
    <cellStyle name="Percent 30 2 3 4" xfId="25062"/>
    <cellStyle name="Percent 30 2 3 5" xfId="42892"/>
    <cellStyle name="Percent 30 2 4" xfId="8388"/>
    <cellStyle name="Percent 30 2 4 2" xfId="27948"/>
    <cellStyle name="Percent 30 2 4 3" xfId="45767"/>
    <cellStyle name="Percent 30 2 5" xfId="12574"/>
    <cellStyle name="Percent 30 2 5 2" xfId="32131"/>
    <cellStyle name="Percent 30 2 5 3" xfId="49915"/>
    <cellStyle name="Percent 30 2 6" xfId="12930"/>
    <cellStyle name="Percent 30 2 6 2" xfId="32486"/>
    <cellStyle name="Percent 30 2 6 3" xfId="50225"/>
    <cellStyle name="Percent 30 2 7" xfId="14469"/>
    <cellStyle name="Percent 30 2 7 2" xfId="33897"/>
    <cellStyle name="Percent 30 2 8" xfId="19744"/>
    <cellStyle name="Percent 30 2 8 2" xfId="39068"/>
    <cellStyle name="Percent 30 2 9" xfId="22714"/>
    <cellStyle name="Percent 30 3" xfId="3886"/>
    <cellStyle name="Percent 30 3 2" xfId="5781"/>
    <cellStyle name="Percent 30 3 2 2" xfId="11142"/>
    <cellStyle name="Percent 30 3 2 2 2" xfId="30700"/>
    <cellStyle name="Percent 30 3 2 2 3" xfId="48486"/>
    <cellStyle name="Percent 30 3 2 3" xfId="17265"/>
    <cellStyle name="Percent 30 3 2 3 2" xfId="36624"/>
    <cellStyle name="Percent 30 3 2 4" xfId="25441"/>
    <cellStyle name="Percent 30 3 2 5" xfId="43271"/>
    <cellStyle name="Percent 30 3 3" xfId="5157"/>
    <cellStyle name="Percent 30 3 3 2" xfId="10524"/>
    <cellStyle name="Percent 30 3 3 2 2" xfId="30082"/>
    <cellStyle name="Percent 30 3 3 2 3" xfId="47895"/>
    <cellStyle name="Percent 30 3 3 3" xfId="16647"/>
    <cellStyle name="Percent 30 3 3 3 2" xfId="36033"/>
    <cellStyle name="Percent 30 3 3 4" xfId="24850"/>
    <cellStyle name="Percent 30 3 3 5" xfId="42680"/>
    <cellStyle name="Percent 30 3 4" xfId="9273"/>
    <cellStyle name="Percent 30 3 4 2" xfId="28831"/>
    <cellStyle name="Percent 30 3 4 3" xfId="46647"/>
    <cellStyle name="Percent 30 3 5" xfId="15392"/>
    <cellStyle name="Percent 30 3 5 2" xfId="34785"/>
    <cellStyle name="Percent 30 3 6" xfId="23602"/>
    <cellStyle name="Percent 30 3 7" xfId="41432"/>
    <cellStyle name="Percent 30 4" xfId="2986"/>
    <cellStyle name="Percent 30 4 2" xfId="5591"/>
    <cellStyle name="Percent 30 4 2 2" xfId="10952"/>
    <cellStyle name="Percent 30 4 2 2 2" xfId="30510"/>
    <cellStyle name="Percent 30 4 2 2 3" xfId="48296"/>
    <cellStyle name="Percent 30 4 2 3" xfId="17075"/>
    <cellStyle name="Percent 30 4 2 3 2" xfId="36434"/>
    <cellStyle name="Percent 30 4 2 4" xfId="25251"/>
    <cellStyle name="Percent 30 4 2 5" xfId="43081"/>
    <cellStyle name="Percent 30 5" xfId="4950"/>
    <cellStyle name="Percent 30 5 2" xfId="10334"/>
    <cellStyle name="Percent 30 5 2 2" xfId="29892"/>
    <cellStyle name="Percent 30 5 2 3" xfId="47705"/>
    <cellStyle name="Percent 30 5 3" xfId="16456"/>
    <cellStyle name="Percent 30 5 3 2" xfId="35843"/>
    <cellStyle name="Percent 30 5 4" xfId="24660"/>
    <cellStyle name="Percent 30 5 5" xfId="42490"/>
    <cellStyle name="Percent 30 6" xfId="7642"/>
    <cellStyle name="Percent 30 6 2" xfId="27202"/>
    <cellStyle name="Percent 30 6 3" xfId="45025"/>
    <cellStyle name="Percent 30 7" xfId="12418"/>
    <cellStyle name="Percent 30 7 2" xfId="31975"/>
    <cellStyle name="Percent 30 7 3" xfId="49759"/>
    <cellStyle name="Percent 30 8" xfId="12772"/>
    <cellStyle name="Percent 30 8 2" xfId="32328"/>
    <cellStyle name="Percent 30 8 3" xfId="50069"/>
    <cellStyle name="Percent 30 9" xfId="13723"/>
    <cellStyle name="Percent 30 9 2" xfId="33155"/>
    <cellStyle name="Percent 31" xfId="3284"/>
    <cellStyle name="Percent 31 2" xfId="5213"/>
    <cellStyle name="Percent 31 2 2" xfId="5824"/>
    <cellStyle name="Percent 31 2 2 2" xfId="11185"/>
    <cellStyle name="Percent 31 2 2 2 2" xfId="30743"/>
    <cellStyle name="Percent 31 2 2 2 3" xfId="48529"/>
    <cellStyle name="Percent 31 2 2 3" xfId="17308"/>
    <cellStyle name="Percent 31 2 2 3 2" xfId="36667"/>
    <cellStyle name="Percent 31 2 2 4" xfId="25484"/>
    <cellStyle name="Percent 31 2 2 5" xfId="43314"/>
    <cellStyle name="Percent 31 2 3" xfId="10580"/>
    <cellStyle name="Percent 31 2 3 2" xfId="30138"/>
    <cellStyle name="Percent 31 2 3 3" xfId="47938"/>
    <cellStyle name="Percent 31 2 4" xfId="16703"/>
    <cellStyle name="Percent 31 2 4 2" xfId="36076"/>
    <cellStyle name="Percent 31 2 5" xfId="24893"/>
    <cellStyle name="Percent 31 2 6" xfId="42723"/>
    <cellStyle name="Percent 32" xfId="2835"/>
    <cellStyle name="Percent 32 2" xfId="5845"/>
    <cellStyle name="Percent 32 2 2" xfId="11206"/>
    <cellStyle name="Percent 32 2 2 2" xfId="30764"/>
    <cellStyle name="Percent 32 2 2 3" xfId="48550"/>
    <cellStyle name="Percent 32 2 3" xfId="17329"/>
    <cellStyle name="Percent 32 2 3 2" xfId="36688"/>
    <cellStyle name="Percent 32 2 4" xfId="25505"/>
    <cellStyle name="Percent 32 2 5" xfId="43335"/>
    <cellStyle name="Percent 32 3" xfId="5235"/>
    <cellStyle name="Percent 32 3 2" xfId="10602"/>
    <cellStyle name="Percent 32 3 2 2" xfId="30160"/>
    <cellStyle name="Percent 32 3 2 3" xfId="47959"/>
    <cellStyle name="Percent 32 3 3" xfId="16725"/>
    <cellStyle name="Percent 32 3 3 2" xfId="36097"/>
    <cellStyle name="Percent 32 3 4" xfId="24914"/>
    <cellStyle name="Percent 32 3 5" xfId="42744"/>
    <cellStyle name="Percent 33" xfId="3533"/>
    <cellStyle name="Percent 33 2" xfId="5634"/>
    <cellStyle name="Percent 33 2 2" xfId="10995"/>
    <cellStyle name="Percent 33 2 2 2" xfId="30553"/>
    <cellStyle name="Percent 33 2 2 3" xfId="48339"/>
    <cellStyle name="Percent 33 2 3" xfId="17118"/>
    <cellStyle name="Percent 33 2 3 2" xfId="36477"/>
    <cellStyle name="Percent 33 2 4" xfId="25294"/>
    <cellStyle name="Percent 33 2 5" xfId="43124"/>
    <cellStyle name="Percent 33 3" xfId="4996"/>
    <cellStyle name="Percent 33 3 2" xfId="10377"/>
    <cellStyle name="Percent 33 3 2 2" xfId="29935"/>
    <cellStyle name="Percent 33 3 2 3" xfId="47748"/>
    <cellStyle name="Percent 33 3 3" xfId="16499"/>
    <cellStyle name="Percent 33 3 3 2" xfId="35886"/>
    <cellStyle name="Percent 33 3 4" xfId="24703"/>
    <cellStyle name="Percent 33 3 5" xfId="42533"/>
    <cellStyle name="Percent 34" xfId="5443"/>
    <cellStyle name="Percent 35" xfId="5439"/>
    <cellStyle name="Percent 35 2" xfId="10805"/>
    <cellStyle name="Percent 35 2 2" xfId="30363"/>
    <cellStyle name="Percent 35 2 3" xfId="48149"/>
    <cellStyle name="Percent 35 3" xfId="16928"/>
    <cellStyle name="Percent 35 3 2" xfId="36287"/>
    <cellStyle name="Percent 35 4" xfId="25104"/>
    <cellStyle name="Percent 35 5" xfId="42934"/>
    <cellStyle name="Percent 36" xfId="12263"/>
    <cellStyle name="Percent 36 2" xfId="31821"/>
    <cellStyle name="Percent 36 3" xfId="49606"/>
    <cellStyle name="Percent 37" xfId="12967"/>
    <cellStyle name="Percent 37 2" xfId="32523"/>
    <cellStyle name="Percent 38" xfId="868"/>
    <cellStyle name="Percent 4" xfId="871"/>
    <cellStyle name="Percent 4 2" xfId="872"/>
    <cellStyle name="Percent 4 2 2" xfId="6958"/>
    <cellStyle name="Percent 4 2 2 2" xfId="26607"/>
    <cellStyle name="Percent 4 2 2 3" xfId="44437"/>
    <cellStyle name="Percent 4 2 3" xfId="7051"/>
    <cellStyle name="Percent 4 2 4" xfId="6931"/>
    <cellStyle name="Percent 4 2 4 2" xfId="26581"/>
    <cellStyle name="Percent 4 2 4 3" xfId="44411"/>
    <cellStyle name="Percent 4 3" xfId="1110"/>
    <cellStyle name="Percent 4 3 2" xfId="3561"/>
    <cellStyle name="Percent 4 3 3" xfId="7082"/>
    <cellStyle name="Percent 4 3 4" xfId="6947"/>
    <cellStyle name="Percent 4 3 4 2" xfId="26596"/>
    <cellStyle name="Percent 4 3 4 3" xfId="44426"/>
    <cellStyle name="Percent 4 4" xfId="7050"/>
    <cellStyle name="Percent 4 5" xfId="6920"/>
    <cellStyle name="Percent 4 5 2" xfId="26570"/>
    <cellStyle name="Percent 4 5 3" xfId="44400"/>
    <cellStyle name="Percent 4_Sheet1" xfId="1552"/>
    <cellStyle name="Percent 5" xfId="873"/>
    <cellStyle name="Percent 5 2" xfId="1111"/>
    <cellStyle name="Percent 5 2 2" xfId="3562"/>
    <cellStyle name="Percent 5 3" xfId="7052"/>
    <cellStyle name="Percent 5 4" xfId="6917"/>
    <cellStyle name="Percent 6" xfId="1034"/>
    <cellStyle name="Percent 6 2" xfId="1112"/>
    <cellStyle name="Percent 6 2 2" xfId="3563"/>
    <cellStyle name="Percent 6 3" xfId="3539"/>
    <cellStyle name="Percent 7" xfId="1113"/>
    <cellStyle name="Percent 7 10" xfId="6504"/>
    <cellStyle name="Percent 7 10 2" xfId="11865"/>
    <cellStyle name="Percent 7 10 2 2" xfId="31423"/>
    <cellStyle name="Percent 7 10 2 3" xfId="49208"/>
    <cellStyle name="Percent 7 10 3" xfId="17988"/>
    <cellStyle name="Percent 7 10 3 2" xfId="37346"/>
    <cellStyle name="Percent 7 10 4" xfId="26163"/>
    <cellStyle name="Percent 7 10 5" xfId="43993"/>
    <cellStyle name="Percent 7 2" xfId="2902"/>
    <cellStyle name="Percent 7 2 10" xfId="40759"/>
    <cellStyle name="Percent 7 2 2" xfId="3242"/>
    <cellStyle name="Percent 7 2 2 2" xfId="3489"/>
    <cellStyle name="Percent 7 2 2 2 2" xfId="6092"/>
    <cellStyle name="Percent 7 2 2 2 2 2" xfId="11453"/>
    <cellStyle name="Percent 7 2 2 2 2 2 2" xfId="31011"/>
    <cellStyle name="Percent 7 2 2 2 2 2 3" xfId="48796"/>
    <cellStyle name="Percent 7 2 2 2 2 3" xfId="17576"/>
    <cellStyle name="Percent 7 2 2 2 2 3 2" xfId="36934"/>
    <cellStyle name="Percent 7 2 2 2 2 4" xfId="25751"/>
    <cellStyle name="Percent 7 2 2 2 2 5" xfId="43581"/>
    <cellStyle name="Percent 7 2 2 2 3" xfId="6496"/>
    <cellStyle name="Percent 7 2 2 2 3 2" xfId="11857"/>
    <cellStyle name="Percent 7 2 2 2 3 2 2" xfId="31415"/>
    <cellStyle name="Percent 7 2 2 2 3 2 3" xfId="49200"/>
    <cellStyle name="Percent 7 2 2 2 3 3" xfId="17980"/>
    <cellStyle name="Percent 7 2 2 2 3 3 2" xfId="37338"/>
    <cellStyle name="Percent 7 2 2 2 3 4" xfId="26155"/>
    <cellStyle name="Percent 7 2 2 2 3 5" xfId="43985"/>
    <cellStyle name="Percent 7 2 2 2 4" xfId="6900"/>
    <cellStyle name="Percent 7 2 2 2 4 2" xfId="12261"/>
    <cellStyle name="Percent 7 2 2 2 4 2 2" xfId="31819"/>
    <cellStyle name="Percent 7 2 2 2 4 2 3" xfId="49604"/>
    <cellStyle name="Percent 7 2 2 2 4 3" xfId="18384"/>
    <cellStyle name="Percent 7 2 2 2 4 3 2" xfId="37742"/>
    <cellStyle name="Percent 7 2 2 2 4 4" xfId="26559"/>
    <cellStyle name="Percent 7 2 2 2 4 5" xfId="44389"/>
    <cellStyle name="Percent 7 2 2 2 5" xfId="8981"/>
    <cellStyle name="Percent 7 2 2 2 5 2" xfId="28541"/>
    <cellStyle name="Percent 7 2 2 2 5 3" xfId="46358"/>
    <cellStyle name="Percent 7 2 2 2 6" xfId="15083"/>
    <cellStyle name="Percent 7 2 2 2 6 2" xfId="34496"/>
    <cellStyle name="Percent 7 2 2 2 7" xfId="23313"/>
    <cellStyle name="Percent 7 2 2 2 8" xfId="41143"/>
    <cellStyle name="Percent 7 2 2 3" xfId="6052"/>
    <cellStyle name="Percent 7 2 2 3 2" xfId="11413"/>
    <cellStyle name="Percent 7 2 2 3 2 2" xfId="30971"/>
    <cellStyle name="Percent 7 2 2 3 2 3" xfId="48756"/>
    <cellStyle name="Percent 7 2 2 3 3" xfId="17536"/>
    <cellStyle name="Percent 7 2 2 3 3 2" xfId="36894"/>
    <cellStyle name="Percent 7 2 2 3 4" xfId="25711"/>
    <cellStyle name="Percent 7 2 2 3 5" xfId="43541"/>
    <cellStyle name="Percent 7 2 2 4" xfId="6293"/>
    <cellStyle name="Percent 7 2 2 4 2" xfId="11654"/>
    <cellStyle name="Percent 7 2 2 4 2 2" xfId="31212"/>
    <cellStyle name="Percent 7 2 2 4 2 3" xfId="48997"/>
    <cellStyle name="Percent 7 2 2 4 3" xfId="17777"/>
    <cellStyle name="Percent 7 2 2 4 3 2" xfId="37135"/>
    <cellStyle name="Percent 7 2 2 4 4" xfId="25952"/>
    <cellStyle name="Percent 7 2 2 4 5" xfId="43782"/>
    <cellStyle name="Percent 7 2 2 5" xfId="6697"/>
    <cellStyle name="Percent 7 2 2 5 2" xfId="12058"/>
    <cellStyle name="Percent 7 2 2 5 2 2" xfId="31616"/>
    <cellStyle name="Percent 7 2 2 5 2 3" xfId="49401"/>
    <cellStyle name="Percent 7 2 2 5 3" xfId="18181"/>
    <cellStyle name="Percent 7 2 2 5 3 2" xfId="37539"/>
    <cellStyle name="Percent 7 2 2 5 4" xfId="26356"/>
    <cellStyle name="Percent 7 2 2 5 5" xfId="44186"/>
    <cellStyle name="Percent 7 2 2 6" xfId="8778"/>
    <cellStyle name="Percent 7 2 2 6 2" xfId="28338"/>
    <cellStyle name="Percent 7 2 2 6 3" xfId="46155"/>
    <cellStyle name="Percent 7 2 2 7" xfId="14875"/>
    <cellStyle name="Percent 7 2 2 7 2" xfId="34291"/>
    <cellStyle name="Percent 7 2 2 8" xfId="23108"/>
    <cellStyle name="Percent 7 2 2 9" xfId="40940"/>
    <cellStyle name="Percent 7 2 3" xfId="3308"/>
    <cellStyle name="Percent 7 2 3 2" xfId="6070"/>
    <cellStyle name="Percent 7 2 3 2 2" xfId="11431"/>
    <cellStyle name="Percent 7 2 3 2 2 2" xfId="30989"/>
    <cellStyle name="Percent 7 2 3 2 2 3" xfId="48774"/>
    <cellStyle name="Percent 7 2 3 2 3" xfId="17554"/>
    <cellStyle name="Percent 7 2 3 2 3 2" xfId="36912"/>
    <cellStyle name="Percent 7 2 3 2 4" xfId="25729"/>
    <cellStyle name="Percent 7 2 3 2 5" xfId="43559"/>
    <cellStyle name="Percent 7 2 3 3" xfId="6315"/>
    <cellStyle name="Percent 7 2 3 3 2" xfId="11676"/>
    <cellStyle name="Percent 7 2 3 3 2 2" xfId="31234"/>
    <cellStyle name="Percent 7 2 3 3 2 3" xfId="49019"/>
    <cellStyle name="Percent 7 2 3 3 3" xfId="17799"/>
    <cellStyle name="Percent 7 2 3 3 3 2" xfId="37157"/>
    <cellStyle name="Percent 7 2 3 3 4" xfId="25974"/>
    <cellStyle name="Percent 7 2 3 3 5" xfId="43804"/>
    <cellStyle name="Percent 7 2 3 4" xfId="6719"/>
    <cellStyle name="Percent 7 2 3 4 2" xfId="12080"/>
    <cellStyle name="Percent 7 2 3 4 2 2" xfId="31638"/>
    <cellStyle name="Percent 7 2 3 4 2 3" xfId="49423"/>
    <cellStyle name="Percent 7 2 3 4 3" xfId="18203"/>
    <cellStyle name="Percent 7 2 3 4 3 2" xfId="37561"/>
    <cellStyle name="Percent 7 2 3 4 4" xfId="26378"/>
    <cellStyle name="Percent 7 2 3 4 5" xfId="44208"/>
    <cellStyle name="Percent 7 2 3 5" xfId="8800"/>
    <cellStyle name="Percent 7 2 3 5 2" xfId="28360"/>
    <cellStyle name="Percent 7 2 3 5 3" xfId="46177"/>
    <cellStyle name="Percent 7 2 3 6" xfId="14902"/>
    <cellStyle name="Percent 7 2 3 6 2" xfId="34315"/>
    <cellStyle name="Percent 7 2 3 7" xfId="23132"/>
    <cellStyle name="Percent 7 2 3 8" xfId="40962"/>
    <cellStyle name="Percent 7 2 4" xfId="4782"/>
    <cellStyle name="Percent 7 2 4 2" xfId="10169"/>
    <cellStyle name="Percent 7 2 4 2 2" xfId="29727"/>
    <cellStyle name="Percent 7 2 4 2 3" xfId="47541"/>
    <cellStyle name="Percent 7 2 4 3" xfId="16288"/>
    <cellStyle name="Percent 7 2 4 3 2" xfId="35679"/>
    <cellStyle name="Percent 7 2 4 4" xfId="24496"/>
    <cellStyle name="Percent 7 2 4 5" xfId="42326"/>
    <cellStyle name="Percent 7 2 5" xfId="6112"/>
    <cellStyle name="Percent 7 2 5 2" xfId="11473"/>
    <cellStyle name="Percent 7 2 5 2 2" xfId="31031"/>
    <cellStyle name="Percent 7 2 5 2 3" xfId="48816"/>
    <cellStyle name="Percent 7 2 5 3" xfId="17596"/>
    <cellStyle name="Percent 7 2 5 3 2" xfId="36954"/>
    <cellStyle name="Percent 7 2 5 4" xfId="25771"/>
    <cellStyle name="Percent 7 2 5 5" xfId="43601"/>
    <cellStyle name="Percent 7 2 6" xfId="6516"/>
    <cellStyle name="Percent 7 2 6 2" xfId="11877"/>
    <cellStyle name="Percent 7 2 6 2 2" xfId="31435"/>
    <cellStyle name="Percent 7 2 6 2 3" xfId="49220"/>
    <cellStyle name="Percent 7 2 6 3" xfId="18000"/>
    <cellStyle name="Percent 7 2 6 3 2" xfId="37358"/>
    <cellStyle name="Percent 7 2 6 4" xfId="26175"/>
    <cellStyle name="Percent 7 2 6 5" xfId="44005"/>
    <cellStyle name="Percent 7 2 7" xfId="8597"/>
    <cellStyle name="Percent 7 2 7 2" xfId="28157"/>
    <cellStyle name="Percent 7 2 7 3" xfId="45974"/>
    <cellStyle name="Percent 7 2 8" xfId="14688"/>
    <cellStyle name="Percent 7 2 8 2" xfId="34108"/>
    <cellStyle name="Percent 7 2 9" xfId="22925"/>
    <cellStyle name="Percent 7 3" xfId="3188"/>
    <cellStyle name="Percent 7 3 2" xfId="3478"/>
    <cellStyle name="Percent 7 3 2 2" xfId="6081"/>
    <cellStyle name="Percent 7 3 2 2 2" xfId="11442"/>
    <cellStyle name="Percent 7 3 2 2 2 2" xfId="31000"/>
    <cellStyle name="Percent 7 3 2 2 2 3" xfId="48785"/>
    <cellStyle name="Percent 7 3 2 2 3" xfId="17565"/>
    <cellStyle name="Percent 7 3 2 2 3 2" xfId="36923"/>
    <cellStyle name="Percent 7 3 2 2 4" xfId="25740"/>
    <cellStyle name="Percent 7 3 2 2 5" xfId="43570"/>
    <cellStyle name="Percent 7 3 2 3" xfId="6485"/>
    <cellStyle name="Percent 7 3 2 3 2" xfId="11846"/>
    <cellStyle name="Percent 7 3 2 3 2 2" xfId="31404"/>
    <cellStyle name="Percent 7 3 2 3 2 3" xfId="49189"/>
    <cellStyle name="Percent 7 3 2 3 3" xfId="17969"/>
    <cellStyle name="Percent 7 3 2 3 3 2" xfId="37327"/>
    <cellStyle name="Percent 7 3 2 3 4" xfId="26144"/>
    <cellStyle name="Percent 7 3 2 3 5" xfId="43974"/>
    <cellStyle name="Percent 7 3 2 4" xfId="6889"/>
    <cellStyle name="Percent 7 3 2 4 2" xfId="12250"/>
    <cellStyle name="Percent 7 3 2 4 2 2" xfId="31808"/>
    <cellStyle name="Percent 7 3 2 4 2 3" xfId="49593"/>
    <cellStyle name="Percent 7 3 2 4 3" xfId="18373"/>
    <cellStyle name="Percent 7 3 2 4 3 2" xfId="37731"/>
    <cellStyle name="Percent 7 3 2 4 4" xfId="26548"/>
    <cellStyle name="Percent 7 3 2 4 5" xfId="44378"/>
    <cellStyle name="Percent 7 3 2 5" xfId="8970"/>
    <cellStyle name="Percent 7 3 2 5 2" xfId="28530"/>
    <cellStyle name="Percent 7 3 2 5 3" xfId="46347"/>
    <cellStyle name="Percent 7 3 2 6" xfId="15072"/>
    <cellStyle name="Percent 7 3 2 6 2" xfId="34485"/>
    <cellStyle name="Percent 7 3 2 7" xfId="23302"/>
    <cellStyle name="Percent 7 3 2 8" xfId="41132"/>
    <cellStyle name="Percent 7 3 3" xfId="6041"/>
    <cellStyle name="Percent 7 3 3 2" xfId="11402"/>
    <cellStyle name="Percent 7 3 3 2 2" xfId="30960"/>
    <cellStyle name="Percent 7 3 3 2 3" xfId="48745"/>
    <cellStyle name="Percent 7 3 3 3" xfId="17525"/>
    <cellStyle name="Percent 7 3 3 3 2" xfId="36883"/>
    <cellStyle name="Percent 7 3 3 4" xfId="25700"/>
    <cellStyle name="Percent 7 3 3 5" xfId="43530"/>
    <cellStyle name="Percent 7 3 4" xfId="6282"/>
    <cellStyle name="Percent 7 3 4 2" xfId="11643"/>
    <cellStyle name="Percent 7 3 4 2 2" xfId="31201"/>
    <cellStyle name="Percent 7 3 4 2 3" xfId="48986"/>
    <cellStyle name="Percent 7 3 4 3" xfId="17766"/>
    <cellStyle name="Percent 7 3 4 3 2" xfId="37124"/>
    <cellStyle name="Percent 7 3 4 4" xfId="25941"/>
    <cellStyle name="Percent 7 3 4 5" xfId="43771"/>
    <cellStyle name="Percent 7 3 5" xfId="6686"/>
    <cellStyle name="Percent 7 3 5 2" xfId="12047"/>
    <cellStyle name="Percent 7 3 5 2 2" xfId="31605"/>
    <cellStyle name="Percent 7 3 5 2 3" xfId="49390"/>
    <cellStyle name="Percent 7 3 5 3" xfId="18170"/>
    <cellStyle name="Percent 7 3 5 3 2" xfId="37528"/>
    <cellStyle name="Percent 7 3 5 4" xfId="26345"/>
    <cellStyle name="Percent 7 3 5 5" xfId="44175"/>
    <cellStyle name="Percent 7 3 6" xfId="8767"/>
    <cellStyle name="Percent 7 3 6 2" xfId="28327"/>
    <cellStyle name="Percent 7 3 6 3" xfId="46144"/>
    <cellStyle name="Percent 7 3 7" xfId="14859"/>
    <cellStyle name="Percent 7 3 7 2" xfId="34278"/>
    <cellStyle name="Percent 7 3 8" xfId="23095"/>
    <cellStyle name="Percent 7 3 9" xfId="40929"/>
    <cellStyle name="Percent 7 4" xfId="3046"/>
    <cellStyle name="Percent 7 5" xfId="3296"/>
    <cellStyle name="Percent 7 5 2" xfId="6059"/>
    <cellStyle name="Percent 7 5 2 2" xfId="11420"/>
    <cellStyle name="Percent 7 5 2 2 2" xfId="30978"/>
    <cellStyle name="Percent 7 5 2 2 3" xfId="48763"/>
    <cellStyle name="Percent 7 5 2 3" xfId="17543"/>
    <cellStyle name="Percent 7 5 2 3 2" xfId="36901"/>
    <cellStyle name="Percent 7 5 2 4" xfId="25718"/>
    <cellStyle name="Percent 7 5 2 5" xfId="43548"/>
    <cellStyle name="Percent 7 5 3" xfId="6303"/>
    <cellStyle name="Percent 7 5 3 2" xfId="11664"/>
    <cellStyle name="Percent 7 5 3 2 2" xfId="31222"/>
    <cellStyle name="Percent 7 5 3 2 3" xfId="49007"/>
    <cellStyle name="Percent 7 5 3 3" xfId="17787"/>
    <cellStyle name="Percent 7 5 3 3 2" xfId="37145"/>
    <cellStyle name="Percent 7 5 3 4" xfId="25962"/>
    <cellStyle name="Percent 7 5 3 5" xfId="43792"/>
    <cellStyle name="Percent 7 5 4" xfId="6707"/>
    <cellStyle name="Percent 7 5 4 2" xfId="12068"/>
    <cellStyle name="Percent 7 5 4 2 2" xfId="31626"/>
    <cellStyle name="Percent 7 5 4 2 3" xfId="49411"/>
    <cellStyle name="Percent 7 5 4 3" xfId="18191"/>
    <cellStyle name="Percent 7 5 4 3 2" xfId="37549"/>
    <cellStyle name="Percent 7 5 4 4" xfId="26366"/>
    <cellStyle name="Percent 7 5 4 5" xfId="44196"/>
    <cellStyle name="Percent 7 5 5" xfId="8788"/>
    <cellStyle name="Percent 7 5 5 2" xfId="28348"/>
    <cellStyle name="Percent 7 5 5 3" xfId="46165"/>
    <cellStyle name="Percent 7 5 6" xfId="14890"/>
    <cellStyle name="Percent 7 5 6 2" xfId="34303"/>
    <cellStyle name="Percent 7 5 7" xfId="23120"/>
    <cellStyle name="Percent 7 5 8" xfId="40950"/>
    <cellStyle name="Percent 7 6" xfId="3564"/>
    <cellStyle name="Percent 7 7" xfId="2847"/>
    <cellStyle name="Percent 7 7 2" xfId="8585"/>
    <cellStyle name="Percent 7 7 2 2" xfId="28145"/>
    <cellStyle name="Percent 7 7 2 3" xfId="45962"/>
    <cellStyle name="Percent 7 7 3" xfId="14671"/>
    <cellStyle name="Percent 7 7 3 2" xfId="34094"/>
    <cellStyle name="Percent 7 7 4" xfId="22911"/>
    <cellStyle name="Percent 7 7 5" xfId="40747"/>
    <cellStyle name="Percent 7 8" xfId="4791"/>
    <cellStyle name="Percent 7 8 2" xfId="10178"/>
    <cellStyle name="Percent 7 8 2 2" xfId="29736"/>
    <cellStyle name="Percent 7 8 2 3" xfId="47550"/>
    <cellStyle name="Percent 7 8 3" xfId="16297"/>
    <cellStyle name="Percent 7 8 3 2" xfId="35688"/>
    <cellStyle name="Percent 7 8 4" xfId="24505"/>
    <cellStyle name="Percent 7 8 5" xfId="42335"/>
    <cellStyle name="Percent 7 9" xfId="6100"/>
    <cellStyle name="Percent 7 9 2" xfId="11461"/>
    <cellStyle name="Percent 7 9 2 2" xfId="31019"/>
    <cellStyle name="Percent 7 9 2 3" xfId="48804"/>
    <cellStyle name="Percent 7 9 3" xfId="17584"/>
    <cellStyle name="Percent 7 9 3 2" xfId="36942"/>
    <cellStyle name="Percent 7 9 4" xfId="25759"/>
    <cellStyle name="Percent 7 9 5" xfId="43589"/>
    <cellStyle name="Percent 8" xfId="1114"/>
    <cellStyle name="Percent 8 2" xfId="3231"/>
    <cellStyle name="Percent 8 3" xfId="3047"/>
    <cellStyle name="Percent 8 4" xfId="3565"/>
    <cellStyle name="Percent 8 5" xfId="2890"/>
    <cellStyle name="Percent 9" xfId="1115"/>
    <cellStyle name="Percent 9 2" xfId="3566"/>
    <cellStyle name="Plain" xfId="874"/>
    <cellStyle name="Scientific" xfId="875"/>
    <cellStyle name="Standard_Bsp-Datenaustausch_S&amp;U" xfId="876"/>
    <cellStyle name="Title 10" xfId="1116"/>
    <cellStyle name="Title 10 2" xfId="3232"/>
    <cellStyle name="Title 10 3" xfId="3048"/>
    <cellStyle name="Title 10 4" xfId="2891"/>
    <cellStyle name="Title 11" xfId="1207"/>
    <cellStyle name="Title 12" xfId="2987"/>
    <cellStyle name="Title 13" xfId="2908"/>
    <cellStyle name="Title 14" xfId="3285"/>
    <cellStyle name="Title 15" xfId="2836"/>
    <cellStyle name="Title 16" xfId="7053"/>
    <cellStyle name="Title 17" xfId="877"/>
    <cellStyle name="Title 2" xfId="878"/>
    <cellStyle name="Title 2 2" xfId="879"/>
    <cellStyle name="Title 2 3" xfId="880"/>
    <cellStyle name="Title 2 4" xfId="881"/>
    <cellStyle name="Title 2 5" xfId="882"/>
    <cellStyle name="Title 2 6" xfId="883"/>
    <cellStyle name="Title 2 7" xfId="884"/>
    <cellStyle name="Title 2 8" xfId="885"/>
    <cellStyle name="Title 3" xfId="886"/>
    <cellStyle name="Title 4" xfId="887"/>
    <cellStyle name="Title 5" xfId="888"/>
    <cellStyle name="Title 6" xfId="889"/>
    <cellStyle name="Title 7" xfId="890"/>
    <cellStyle name="Title 8" xfId="891"/>
    <cellStyle name="Title 9" xfId="1035"/>
    <cellStyle name="Total 10" xfId="1117"/>
    <cellStyle name="Total 10 2" xfId="3233"/>
    <cellStyle name="Total 10 2 2" xfId="14867"/>
    <cellStyle name="Total 10 3" xfId="3049"/>
    <cellStyle name="Total 10 4" xfId="2892"/>
    <cellStyle name="Total 10 4 2" xfId="14679"/>
    <cellStyle name="Total 11" xfId="1208"/>
    <cellStyle name="Total 11 2" xfId="1464"/>
    <cellStyle name="Total 11 2 2" xfId="13341"/>
    <cellStyle name="Total 11 3" xfId="13130"/>
    <cellStyle name="Total 11 3 2" xfId="32629"/>
    <cellStyle name="Total 12" xfId="1367"/>
    <cellStyle name="Total 12 2" xfId="12579"/>
    <cellStyle name="Total 12 2 2" xfId="32136"/>
    <cellStyle name="Total 12 3" xfId="13248"/>
    <cellStyle name="Total 13" xfId="2924"/>
    <cellStyle name="Total 14" xfId="3286"/>
    <cellStyle name="Total 14 2" xfId="14881"/>
    <cellStyle name="Total 15" xfId="2837"/>
    <cellStyle name="Total 15 2" xfId="14662"/>
    <cellStyle name="Total 16" xfId="7054"/>
    <cellStyle name="Total 16 2" xfId="26616"/>
    <cellStyle name="Total 17" xfId="13034"/>
    <cellStyle name="Total 17 2" xfId="32539"/>
    <cellStyle name="Total 18" xfId="50334"/>
    <cellStyle name="Total 19" xfId="50382"/>
    <cellStyle name="Total 2" xfId="893"/>
    <cellStyle name="Total 2 10" xfId="1368"/>
    <cellStyle name="Total 2 10 2" xfId="13249"/>
    <cellStyle name="Total 2 11" xfId="13035"/>
    <cellStyle name="Total 2 11 2" xfId="32540"/>
    <cellStyle name="Total 2 12" xfId="50335"/>
    <cellStyle name="Total 2 13" xfId="50383"/>
    <cellStyle name="Total 2 2" xfId="894"/>
    <cellStyle name="Total 2 2 2" xfId="895"/>
    <cellStyle name="Total 2 2 2 2" xfId="1370"/>
    <cellStyle name="Total 2 2 2 2 2" xfId="13251"/>
    <cellStyle name="Total 2 2 2 3" xfId="13037"/>
    <cellStyle name="Total 2 2 2 3 2" xfId="32542"/>
    <cellStyle name="Total 2 2 2 4" xfId="50337"/>
    <cellStyle name="Total 2 2 2 5" xfId="50385"/>
    <cellStyle name="Total 2 2 3" xfId="1369"/>
    <cellStyle name="Total 2 2 3 2" xfId="13250"/>
    <cellStyle name="Total 2 2 4" xfId="13036"/>
    <cellStyle name="Total 2 2 4 2" xfId="32541"/>
    <cellStyle name="Total 2 2 5" xfId="50336"/>
    <cellStyle name="Total 2 2 6" xfId="50384"/>
    <cellStyle name="Total 2 3" xfId="896"/>
    <cellStyle name="Total 2 3 2" xfId="897"/>
    <cellStyle name="Total 2 3 2 2" xfId="1372"/>
    <cellStyle name="Total 2 3 2 2 2" xfId="13253"/>
    <cellStyle name="Total 2 3 2 3" xfId="13039"/>
    <cellStyle name="Total 2 3 2 3 2" xfId="32544"/>
    <cellStyle name="Total 2 3 2 4" xfId="50339"/>
    <cellStyle name="Total 2 3 2 5" xfId="50387"/>
    <cellStyle name="Total 2 3 3" xfId="1371"/>
    <cellStyle name="Total 2 3 3 2" xfId="13252"/>
    <cellStyle name="Total 2 3 4" xfId="13038"/>
    <cellStyle name="Total 2 3 4 2" xfId="32543"/>
    <cellStyle name="Total 2 3 5" xfId="50338"/>
    <cellStyle name="Total 2 3 6" xfId="50386"/>
    <cellStyle name="Total 2 4" xfId="898"/>
    <cellStyle name="Total 2 4 2" xfId="899"/>
    <cellStyle name="Total 2 4 2 2" xfId="1374"/>
    <cellStyle name="Total 2 4 2 2 2" xfId="13255"/>
    <cellStyle name="Total 2 4 2 3" xfId="13041"/>
    <cellStyle name="Total 2 4 2 3 2" xfId="32546"/>
    <cellStyle name="Total 2 4 2 4" xfId="50341"/>
    <cellStyle name="Total 2 4 2 5" xfId="50389"/>
    <cellStyle name="Total 2 4 3" xfId="1373"/>
    <cellStyle name="Total 2 4 3 2" xfId="13254"/>
    <cellStyle name="Total 2 4 4" xfId="13040"/>
    <cellStyle name="Total 2 4 4 2" xfId="32545"/>
    <cellStyle name="Total 2 4 5" xfId="50340"/>
    <cellStyle name="Total 2 4 6" xfId="50388"/>
    <cellStyle name="Total 2 5" xfId="900"/>
    <cellStyle name="Total 2 5 2" xfId="901"/>
    <cellStyle name="Total 2 5 2 2" xfId="1376"/>
    <cellStyle name="Total 2 5 2 2 2" xfId="13257"/>
    <cellStyle name="Total 2 5 2 3" xfId="13043"/>
    <cellStyle name="Total 2 5 2 3 2" xfId="32548"/>
    <cellStyle name="Total 2 5 2 4" xfId="50343"/>
    <cellStyle name="Total 2 5 2 5" xfId="50391"/>
    <cellStyle name="Total 2 5 3" xfId="1375"/>
    <cellStyle name="Total 2 5 3 2" xfId="13256"/>
    <cellStyle name="Total 2 5 4" xfId="13042"/>
    <cellStyle name="Total 2 5 4 2" xfId="32547"/>
    <cellStyle name="Total 2 5 5" xfId="50342"/>
    <cellStyle name="Total 2 5 6" xfId="50390"/>
    <cellStyle name="Total 2 6" xfId="902"/>
    <cellStyle name="Total 2 6 2" xfId="903"/>
    <cellStyle name="Total 2 6 2 2" xfId="1378"/>
    <cellStyle name="Total 2 6 2 2 2" xfId="13259"/>
    <cellStyle name="Total 2 6 2 3" xfId="13045"/>
    <cellStyle name="Total 2 6 2 3 2" xfId="32550"/>
    <cellStyle name="Total 2 6 2 4" xfId="50345"/>
    <cellStyle name="Total 2 6 2 5" xfId="50393"/>
    <cellStyle name="Total 2 6 3" xfId="1377"/>
    <cellStyle name="Total 2 6 3 2" xfId="13258"/>
    <cellStyle name="Total 2 6 4" xfId="13044"/>
    <cellStyle name="Total 2 6 4 2" xfId="32549"/>
    <cellStyle name="Total 2 6 5" xfId="50344"/>
    <cellStyle name="Total 2 6 6" xfId="50392"/>
    <cellStyle name="Total 2 7" xfId="904"/>
    <cellStyle name="Total 2 7 2" xfId="905"/>
    <cellStyle name="Total 2 7 2 2" xfId="1380"/>
    <cellStyle name="Total 2 7 2 2 2" xfId="13261"/>
    <cellStyle name="Total 2 7 2 3" xfId="13047"/>
    <cellStyle name="Total 2 7 2 3 2" xfId="32552"/>
    <cellStyle name="Total 2 7 2 4" xfId="50347"/>
    <cellStyle name="Total 2 7 2 5" xfId="50395"/>
    <cellStyle name="Total 2 7 3" xfId="1379"/>
    <cellStyle name="Total 2 7 3 2" xfId="13260"/>
    <cellStyle name="Total 2 7 4" xfId="13046"/>
    <cellStyle name="Total 2 7 4 2" xfId="32551"/>
    <cellStyle name="Total 2 7 5" xfId="50346"/>
    <cellStyle name="Total 2 7 6" xfId="50394"/>
    <cellStyle name="Total 2 8" xfId="906"/>
    <cellStyle name="Total 2 8 2" xfId="907"/>
    <cellStyle name="Total 2 8 2 2" xfId="1382"/>
    <cellStyle name="Total 2 8 2 2 2" xfId="13263"/>
    <cellStyle name="Total 2 8 2 3" xfId="13049"/>
    <cellStyle name="Total 2 8 2 3 2" xfId="32554"/>
    <cellStyle name="Total 2 8 2 4" xfId="50349"/>
    <cellStyle name="Total 2 8 2 5" xfId="50397"/>
    <cellStyle name="Total 2 8 3" xfId="1381"/>
    <cellStyle name="Total 2 8 3 2" xfId="13262"/>
    <cellStyle name="Total 2 8 4" xfId="13048"/>
    <cellStyle name="Total 2 8 4 2" xfId="32553"/>
    <cellStyle name="Total 2 8 5" xfId="50348"/>
    <cellStyle name="Total 2 8 6" xfId="50396"/>
    <cellStyle name="Total 2 9" xfId="908"/>
    <cellStyle name="Total 2 9 2" xfId="1383"/>
    <cellStyle name="Total 2 9 2 2" xfId="13264"/>
    <cellStyle name="Total 2 9 3" xfId="13050"/>
    <cellStyle name="Total 2 9 3 2" xfId="32555"/>
    <cellStyle name="Total 2 9 4" xfId="50350"/>
    <cellStyle name="Total 2 9 5" xfId="50398"/>
    <cellStyle name="Total 2_Enzymes and Yeast" xfId="909"/>
    <cellStyle name="Total 20" xfId="892"/>
    <cellStyle name="Total 3" xfId="910"/>
    <cellStyle name="Total 3 2" xfId="911"/>
    <cellStyle name="Total 3 2 2" xfId="1385"/>
    <cellStyle name="Total 3 2 2 2" xfId="13266"/>
    <cellStyle name="Total 3 2 3" xfId="13052"/>
    <cellStyle name="Total 3 2 3 2" xfId="32557"/>
    <cellStyle name="Total 3 2 4" xfId="50352"/>
    <cellStyle name="Total 3 2 5" xfId="50400"/>
    <cellStyle name="Total 3 3" xfId="1384"/>
    <cellStyle name="Total 3 3 2" xfId="13265"/>
    <cellStyle name="Total 3 4" xfId="13051"/>
    <cellStyle name="Total 3 4 2" xfId="32556"/>
    <cellStyle name="Total 3 5" xfId="50351"/>
    <cellStyle name="Total 3 6" xfId="50399"/>
    <cellStyle name="Total 4" xfId="912"/>
    <cellStyle name="Total 4 2" xfId="913"/>
    <cellStyle name="Total 4 2 2" xfId="1387"/>
    <cellStyle name="Total 4 2 2 2" xfId="13268"/>
    <cellStyle name="Total 4 2 3" xfId="13054"/>
    <cellStyle name="Total 4 2 3 2" xfId="32559"/>
    <cellStyle name="Total 4 2 4" xfId="50354"/>
    <cellStyle name="Total 4 2 5" xfId="50402"/>
    <cellStyle name="Total 4 3" xfId="1386"/>
    <cellStyle name="Total 4 3 2" xfId="13267"/>
    <cellStyle name="Total 4 4" xfId="13053"/>
    <cellStyle name="Total 4 4 2" xfId="32558"/>
    <cellStyle name="Total 4 5" xfId="50353"/>
    <cellStyle name="Total 4 6" xfId="50401"/>
    <cellStyle name="Total 5" xfId="914"/>
    <cellStyle name="Total 5 2" xfId="915"/>
    <cellStyle name="Total 5 2 2" xfId="1389"/>
    <cellStyle name="Total 5 2 2 2" xfId="13270"/>
    <cellStyle name="Total 5 2 3" xfId="13056"/>
    <cellStyle name="Total 5 2 3 2" xfId="32561"/>
    <cellStyle name="Total 5 2 4" xfId="50356"/>
    <cellStyle name="Total 5 2 5" xfId="50404"/>
    <cellStyle name="Total 5 3" xfId="1388"/>
    <cellStyle name="Total 5 3 2" xfId="13269"/>
    <cellStyle name="Total 5 4" xfId="13055"/>
    <cellStyle name="Total 5 4 2" xfId="32560"/>
    <cellStyle name="Total 5 5" xfId="50355"/>
    <cellStyle name="Total 5 6" xfId="50403"/>
    <cellStyle name="Total 6" xfId="916"/>
    <cellStyle name="Total 6 2" xfId="917"/>
    <cellStyle name="Total 6 2 2" xfId="1391"/>
    <cellStyle name="Total 6 2 2 2" xfId="13272"/>
    <cellStyle name="Total 6 2 3" xfId="13058"/>
    <cellStyle name="Total 6 2 3 2" xfId="32563"/>
    <cellStyle name="Total 6 2 4" xfId="50358"/>
    <cellStyle name="Total 6 2 5" xfId="50406"/>
    <cellStyle name="Total 6 3" xfId="1390"/>
    <cellStyle name="Total 6 3 2" xfId="13271"/>
    <cellStyle name="Total 6 4" xfId="13057"/>
    <cellStyle name="Total 6 4 2" xfId="32562"/>
    <cellStyle name="Total 6 5" xfId="50357"/>
    <cellStyle name="Total 6 6" xfId="50405"/>
    <cellStyle name="Total 7" xfId="918"/>
    <cellStyle name="Total 7 2" xfId="919"/>
    <cellStyle name="Total 7 2 2" xfId="1393"/>
    <cellStyle name="Total 7 2 2 2" xfId="13274"/>
    <cellStyle name="Total 7 2 3" xfId="13060"/>
    <cellStyle name="Total 7 2 3 2" xfId="32565"/>
    <cellStyle name="Total 7 2 4" xfId="50360"/>
    <cellStyle name="Total 7 2 5" xfId="50408"/>
    <cellStyle name="Total 7 3" xfId="1392"/>
    <cellStyle name="Total 7 3 2" xfId="13273"/>
    <cellStyle name="Total 7 4" xfId="13059"/>
    <cellStyle name="Total 7 4 2" xfId="32564"/>
    <cellStyle name="Total 7 5" xfId="50359"/>
    <cellStyle name="Total 7 6" xfId="50407"/>
    <cellStyle name="Total 8" xfId="920"/>
    <cellStyle name="Total 8 2" xfId="921"/>
    <cellStyle name="Total 8 2 2" xfId="1395"/>
    <cellStyle name="Total 8 2 2 2" xfId="13276"/>
    <cellStyle name="Total 8 2 3" xfId="13062"/>
    <cellStyle name="Total 8 2 3 2" xfId="32567"/>
    <cellStyle name="Total 8 2 4" xfId="50362"/>
    <cellStyle name="Total 8 2 5" xfId="50410"/>
    <cellStyle name="Total 8 3" xfId="1394"/>
    <cellStyle name="Total 8 3 2" xfId="13275"/>
    <cellStyle name="Total 8 4" xfId="13061"/>
    <cellStyle name="Total 8 4 2" xfId="32566"/>
    <cellStyle name="Total 8 5" xfId="50361"/>
    <cellStyle name="Total 8 6" xfId="50409"/>
    <cellStyle name="Total 9" xfId="1036"/>
    <cellStyle name="Total 9 2" xfId="1402"/>
    <cellStyle name="Total 9 2 2" xfId="13281"/>
    <cellStyle name="Total 9 3" xfId="13069"/>
    <cellStyle name="Total 9 3 2" xfId="32571"/>
    <cellStyle name="Warning Text 10" xfId="1118"/>
    <cellStyle name="Warning Text 10 2" xfId="3234"/>
    <cellStyle name="Warning Text 10 3" xfId="3050"/>
    <cellStyle name="Warning Text 10 4" xfId="2893"/>
    <cellStyle name="Warning Text 11" xfId="1209"/>
    <cellStyle name="Warning Text 12" xfId="2988"/>
    <cellStyle name="Warning Text 13" xfId="2921"/>
    <cellStyle name="Warning Text 14" xfId="3287"/>
    <cellStyle name="Warning Text 15" xfId="2838"/>
    <cellStyle name="Warning Text 16" xfId="7055"/>
    <cellStyle name="Warning Text 17" xfId="922"/>
    <cellStyle name="Warning Text 2" xfId="923"/>
    <cellStyle name="Warning Text 2 2" xfId="924"/>
    <cellStyle name="Warning Text 2 2 2" xfId="925"/>
    <cellStyle name="Warning Text 2 3" xfId="926"/>
    <cellStyle name="Warning Text 2 3 2" xfId="927"/>
    <cellStyle name="Warning Text 2 4" xfId="928"/>
    <cellStyle name="Warning Text 2 4 2" xfId="929"/>
    <cellStyle name="Warning Text 2 5" xfId="930"/>
    <cellStyle name="Warning Text 2 5 2" xfId="931"/>
    <cellStyle name="Warning Text 2 6" xfId="932"/>
    <cellStyle name="Warning Text 2 6 2" xfId="933"/>
    <cellStyle name="Warning Text 2 7" xfId="934"/>
    <cellStyle name="Warning Text 2 7 2" xfId="935"/>
    <cellStyle name="Warning Text 2 8" xfId="936"/>
    <cellStyle name="Warning Text 2 8 2" xfId="937"/>
    <cellStyle name="Warning Text 2 9" xfId="938"/>
    <cellStyle name="Warning Text 3" xfId="939"/>
    <cellStyle name="Warning Text 3 2" xfId="940"/>
    <cellStyle name="Warning Text 4" xfId="941"/>
    <cellStyle name="Warning Text 4 2" xfId="942"/>
    <cellStyle name="Warning Text 5" xfId="943"/>
    <cellStyle name="Warning Text 5 2" xfId="944"/>
    <cellStyle name="Warning Text 6" xfId="945"/>
    <cellStyle name="Warning Text 6 2" xfId="946"/>
    <cellStyle name="Warning Text 7" xfId="947"/>
    <cellStyle name="Warning Text 7 2" xfId="948"/>
    <cellStyle name="Warning Text 8" xfId="949"/>
    <cellStyle name="Warning Text 8 2" xfId="950"/>
    <cellStyle name="Warning Text 9" xfId="1037"/>
    <cellStyle name="wissenschaft-Eingabe" xfId="951"/>
    <cellStyle name="wissenschaft-Eingabe 2" xfId="35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Texas (PADD 3) Crude Oil Sources</a:t>
            </a:r>
          </a:p>
        </c:rich>
      </c:tx>
      <c:overlay val="0"/>
    </c:title>
    <c:autoTitleDeleted val="0"/>
    <c:plotArea>
      <c:layout/>
      <c:pieChart>
        <c:varyColors val="1"/>
        <c:ser>
          <c:idx val="0"/>
          <c:order val="0"/>
          <c:tx>
            <c:v>Texas</c:v>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Fuel_Sources!$F$5:$F$11</c:f>
              <c:strCache>
                <c:ptCount val="7"/>
                <c:pt idx="0">
                  <c:v>Domestic</c:v>
                </c:pt>
                <c:pt idx="1">
                  <c:v>Canada</c:v>
                </c:pt>
                <c:pt idx="2">
                  <c:v>Mexico</c:v>
                </c:pt>
                <c:pt idx="3">
                  <c:v>Middle East</c:v>
                </c:pt>
                <c:pt idx="4">
                  <c:v>Latin America</c:v>
                </c:pt>
                <c:pt idx="5">
                  <c:v>Africa</c:v>
                </c:pt>
                <c:pt idx="6">
                  <c:v>Other</c:v>
                </c:pt>
              </c:strCache>
            </c:strRef>
          </c:cat>
          <c:val>
            <c:numRef>
              <c:f>Fuel_Sources!$H$5:$H$11</c:f>
              <c:numCache>
                <c:formatCode>General</c:formatCode>
                <c:ptCount val="7"/>
                <c:pt idx="0">
                  <c:v>35.483870000000003</c:v>
                </c:pt>
                <c:pt idx="1">
                  <c:v>1.8697820000000001</c:v>
                </c:pt>
                <c:pt idx="2">
                  <c:v>12.51806</c:v>
                </c:pt>
                <c:pt idx="3">
                  <c:v>19.409800000000001</c:v>
                </c:pt>
                <c:pt idx="4">
                  <c:v>16.423249999999999</c:v>
                </c:pt>
                <c:pt idx="5">
                  <c:v>5.5601190000000003</c:v>
                </c:pt>
                <c:pt idx="6">
                  <c:v>8.7351200000000002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v>California Crude Oil SOurces</c:v>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Fuel_Sources!$F$22:$F$28</c:f>
              <c:strCache>
                <c:ptCount val="7"/>
                <c:pt idx="0">
                  <c:v>Domestic</c:v>
                </c:pt>
                <c:pt idx="1">
                  <c:v>Canada</c:v>
                </c:pt>
                <c:pt idx="2">
                  <c:v>Mexico</c:v>
                </c:pt>
                <c:pt idx="3">
                  <c:v>Middle East</c:v>
                </c:pt>
                <c:pt idx="4">
                  <c:v>Latin America</c:v>
                </c:pt>
                <c:pt idx="5">
                  <c:v>Africa</c:v>
                </c:pt>
                <c:pt idx="6">
                  <c:v>Other</c:v>
                </c:pt>
              </c:strCache>
            </c:strRef>
          </c:cat>
          <c:val>
            <c:numRef>
              <c:f>Fuel_Sources!$H$22:$H$28</c:f>
              <c:numCache>
                <c:formatCode>General</c:formatCode>
                <c:ptCount val="7"/>
                <c:pt idx="0">
                  <c:v>35.479999999999997</c:v>
                </c:pt>
                <c:pt idx="1">
                  <c:v>3.2</c:v>
                </c:pt>
                <c:pt idx="2">
                  <c:v>0</c:v>
                </c:pt>
                <c:pt idx="3">
                  <c:v>30.76</c:v>
                </c:pt>
                <c:pt idx="4">
                  <c:v>23.26</c:v>
                </c:pt>
                <c:pt idx="5">
                  <c:v>3.65</c:v>
                </c:pt>
                <c:pt idx="6">
                  <c:v>3.65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Phoenix, AZ Crude</a:t>
            </a:r>
            <a:r>
              <a:rPr lang="en-US" baseline="0"/>
              <a:t> Oil Sources </a:t>
            </a:r>
            <a:endParaRPr lang="en-US"/>
          </a:p>
        </c:rich>
      </c:tx>
      <c:layout/>
      <c:overlay val="0"/>
    </c:title>
    <c:autoTitleDeleted val="0"/>
    <c:plotArea>
      <c:layout/>
      <c:pieChart>
        <c:varyColors val="1"/>
        <c:ser>
          <c:idx val="0"/>
          <c:order val="0"/>
          <c:tx>
            <c:v>Maricopa</c:v>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Fuel_Sources!$A$49:$A$55</c:f>
              <c:strCache>
                <c:ptCount val="7"/>
                <c:pt idx="0">
                  <c:v>Domestic</c:v>
                </c:pt>
                <c:pt idx="1">
                  <c:v>Canada</c:v>
                </c:pt>
                <c:pt idx="2">
                  <c:v>Mexico</c:v>
                </c:pt>
                <c:pt idx="3">
                  <c:v>Middle East</c:v>
                </c:pt>
                <c:pt idx="4">
                  <c:v>Latin America</c:v>
                </c:pt>
                <c:pt idx="5">
                  <c:v>Africa</c:v>
                </c:pt>
                <c:pt idx="6">
                  <c:v>Other</c:v>
                </c:pt>
              </c:strCache>
            </c:strRef>
          </c:cat>
          <c:val>
            <c:numRef>
              <c:f>Fuel_Sources!$B$49:$B$55</c:f>
              <c:numCache>
                <c:formatCode>General</c:formatCode>
                <c:ptCount val="7"/>
                <c:pt idx="0">
                  <c:v>35.481547999999997</c:v>
                </c:pt>
                <c:pt idx="1">
                  <c:v>2.6679127999999999</c:v>
                </c:pt>
                <c:pt idx="2">
                  <c:v>5.0072240000000008</c:v>
                </c:pt>
                <c:pt idx="3">
                  <c:v>26.219920000000002</c:v>
                </c:pt>
                <c:pt idx="4">
                  <c:v>20.525300000000001</c:v>
                </c:pt>
                <c:pt idx="5">
                  <c:v>4.4140476</c:v>
                </c:pt>
                <c:pt idx="6">
                  <c:v>5.6840480000000007</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VEHICLE ASSEMBLY</a:t>
            </a:r>
            <a:r>
              <a:rPr lang="en-US" baseline="0"/>
              <a:t> LOCATIONS</a:t>
            </a:r>
            <a:endParaRPr lang="en-US"/>
          </a:p>
        </c:rich>
      </c:tx>
      <c:layout/>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'Vehicle Assembly'!$A$55:$A$67</c:f>
              <c:strCache>
                <c:ptCount val="13"/>
                <c:pt idx="0">
                  <c:v>Brazil</c:v>
                </c:pt>
                <c:pt idx="1">
                  <c:v>Canada</c:v>
                </c:pt>
                <c:pt idx="2">
                  <c:v>Europe</c:v>
                </c:pt>
                <c:pt idx="3">
                  <c:v>Japan</c:v>
                </c:pt>
                <c:pt idx="4">
                  <c:v>Mexico</c:v>
                </c:pt>
                <c:pt idx="5">
                  <c:v>Other Countries</c:v>
                </c:pt>
                <c:pt idx="6">
                  <c:v>South Korea</c:v>
                </c:pt>
                <c:pt idx="7">
                  <c:v>US-Great Lakes</c:v>
                </c:pt>
                <c:pt idx="8">
                  <c:v>US-Midwest</c:v>
                </c:pt>
                <c:pt idx="9">
                  <c:v>US-New England</c:v>
                </c:pt>
                <c:pt idx="10">
                  <c:v>US-South</c:v>
                </c:pt>
                <c:pt idx="11">
                  <c:v>US-Southeast</c:v>
                </c:pt>
                <c:pt idx="12">
                  <c:v>US-Southwest</c:v>
                </c:pt>
              </c:strCache>
            </c:strRef>
          </c:cat>
          <c:val>
            <c:numRef>
              <c:f>'Vehicle Assembly'!$B$55:$B$67</c:f>
              <c:numCache>
                <c:formatCode>General</c:formatCode>
                <c:ptCount val="13"/>
                <c:pt idx="0">
                  <c:v>72</c:v>
                </c:pt>
                <c:pt idx="1">
                  <c:v>897</c:v>
                </c:pt>
                <c:pt idx="2">
                  <c:v>57</c:v>
                </c:pt>
                <c:pt idx="3">
                  <c:v>362</c:v>
                </c:pt>
                <c:pt idx="4">
                  <c:v>362</c:v>
                </c:pt>
                <c:pt idx="5">
                  <c:v>227</c:v>
                </c:pt>
                <c:pt idx="6">
                  <c:v>58</c:v>
                </c:pt>
                <c:pt idx="7">
                  <c:v>3338</c:v>
                </c:pt>
                <c:pt idx="8">
                  <c:v>267</c:v>
                </c:pt>
                <c:pt idx="9">
                  <c:v>43</c:v>
                </c:pt>
                <c:pt idx="10">
                  <c:v>467</c:v>
                </c:pt>
                <c:pt idx="11">
                  <c:v>914</c:v>
                </c:pt>
                <c:pt idx="12">
                  <c:v>16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9525</xdr:colOff>
      <xdr:row>1</xdr:row>
      <xdr:rowOff>9525</xdr:rowOff>
    </xdr:from>
    <xdr:to>
      <xdr:col>17</xdr:col>
      <xdr:colOff>314325</xdr:colOff>
      <xdr:row>15</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838200</xdr:colOff>
      <xdr:row>20</xdr:row>
      <xdr:rowOff>9525</xdr:rowOff>
    </xdr:from>
    <xdr:to>
      <xdr:col>17</xdr:col>
      <xdr:colOff>295275</xdr:colOff>
      <xdr:row>34</xdr:row>
      <xdr:rowOff>85725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38</xdr:row>
      <xdr:rowOff>0</xdr:rowOff>
    </xdr:from>
    <xdr:to>
      <xdr:col>18</xdr:col>
      <xdr:colOff>581026</xdr:colOff>
      <xdr:row>60</xdr:row>
      <xdr:rowOff>9525</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53</xdr:row>
      <xdr:rowOff>95253</xdr:rowOff>
    </xdr:from>
    <xdr:to>
      <xdr:col>10</xdr:col>
      <xdr:colOff>609600</xdr:colOff>
      <xdr:row>74</xdr:row>
      <xdr:rowOff>33340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workbookViewId="0">
      <selection activeCell="O41" sqref="O41"/>
    </sheetView>
  </sheetViews>
  <sheetFormatPr defaultRowHeight="14.25"/>
  <cols>
    <col min="1" max="1" width="18.3984375" customWidth="1"/>
    <col min="2" max="2" width="14.73046875" customWidth="1"/>
    <col min="3" max="3" width="17.73046875" customWidth="1"/>
    <col min="4" max="4" width="11.3984375" customWidth="1"/>
    <col min="5" max="5" width="11.9296875" customWidth="1"/>
    <col min="6" max="6" width="11.19921875" customWidth="1"/>
    <col min="7" max="7" width="11.53125" customWidth="1"/>
  </cols>
  <sheetData>
    <row r="1" spans="1:11" s="28" customFormat="1">
      <c r="A1" s="125" t="s">
        <v>519</v>
      </c>
      <c r="B1" s="125"/>
      <c r="C1" s="125"/>
      <c r="D1" s="125"/>
      <c r="E1" s="125"/>
      <c r="F1" s="125"/>
      <c r="G1" s="125"/>
      <c r="H1" s="125"/>
      <c r="I1" s="125"/>
      <c r="J1" s="125"/>
      <c r="K1" s="125"/>
    </row>
    <row r="2" spans="1:11" s="28" customFormat="1">
      <c r="A2" s="92"/>
      <c r="B2" s="92"/>
      <c r="C2" s="92"/>
      <c r="D2" s="92"/>
      <c r="E2" s="92"/>
      <c r="F2" s="92"/>
      <c r="G2" s="92"/>
      <c r="H2" s="92"/>
      <c r="I2" s="92"/>
      <c r="J2" s="92"/>
      <c r="K2" s="92"/>
    </row>
    <row r="3" spans="1:11" s="28" customFormat="1">
      <c r="A3" s="145" t="s">
        <v>518</v>
      </c>
      <c r="B3" s="145"/>
      <c r="C3" s="145"/>
      <c r="D3" s="145"/>
      <c r="E3" s="145"/>
      <c r="F3" s="145"/>
      <c r="G3" s="145"/>
      <c r="H3" s="145"/>
      <c r="I3" s="145"/>
      <c r="J3" s="145"/>
      <c r="K3" s="145"/>
    </row>
    <row r="4" spans="1:11" s="28" customFormat="1">
      <c r="A4" s="28" t="s">
        <v>520</v>
      </c>
    </row>
    <row r="5" spans="1:11" s="28" customFormat="1">
      <c r="A5" s="28" t="s">
        <v>529</v>
      </c>
    </row>
    <row r="6" spans="1:11" s="28" customFormat="1">
      <c r="A6" s="94">
        <v>2</v>
      </c>
      <c r="B6" s="95" t="s">
        <v>521</v>
      </c>
      <c r="C6" s="96"/>
      <c r="D6" s="96"/>
      <c r="E6" s="96"/>
      <c r="F6" s="96"/>
      <c r="G6" s="96"/>
      <c r="H6" s="96"/>
      <c r="I6" s="96"/>
    </row>
    <row r="7" spans="1:11" s="28" customFormat="1">
      <c r="A7" s="97"/>
      <c r="B7" s="98" t="s">
        <v>522</v>
      </c>
      <c r="C7" s="99" t="s">
        <v>523</v>
      </c>
      <c r="D7" s="99" t="s">
        <v>524</v>
      </c>
      <c r="E7" s="99" t="s">
        <v>29</v>
      </c>
      <c r="F7" s="100" t="s">
        <v>31</v>
      </c>
      <c r="G7" s="100" t="s">
        <v>33</v>
      </c>
      <c r="H7" s="100" t="s">
        <v>35</v>
      </c>
      <c r="I7" s="101" t="s">
        <v>525</v>
      </c>
    </row>
    <row r="8" spans="1:11">
      <c r="A8" s="102" t="s">
        <v>526</v>
      </c>
      <c r="B8" s="103">
        <v>0.35299999999999998</v>
      </c>
      <c r="C8" s="104">
        <v>5.7000000000000002E-2</v>
      </c>
      <c r="D8" s="104">
        <v>7.5999999999999998E-2</v>
      </c>
      <c r="E8" s="104">
        <v>7.8329999999999997E-2</v>
      </c>
      <c r="F8" s="104">
        <v>0.114</v>
      </c>
      <c r="G8" s="104">
        <v>0.13500000000000001</v>
      </c>
      <c r="H8" s="104">
        <v>0.14799999999999999</v>
      </c>
      <c r="I8" s="105">
        <f>1-SUM(B8:H8)</f>
        <v>3.8669999999999982E-2</v>
      </c>
    </row>
    <row r="9" spans="1:11">
      <c r="A9" s="102" t="s">
        <v>527</v>
      </c>
      <c r="B9" s="106">
        <v>0.35</v>
      </c>
      <c r="C9" s="107">
        <v>1.4999999999999999E-2</v>
      </c>
      <c r="D9" s="107">
        <v>1.4999999999999999E-2</v>
      </c>
      <c r="E9" s="107">
        <v>0.05</v>
      </c>
      <c r="F9" s="107">
        <v>0.26</v>
      </c>
      <c r="G9" s="107">
        <v>0.21</v>
      </c>
      <c r="H9" s="107">
        <v>0.04</v>
      </c>
      <c r="I9" s="105">
        <v>0.06</v>
      </c>
      <c r="J9" t="s">
        <v>541</v>
      </c>
    </row>
    <row r="10" spans="1:11">
      <c r="A10" s="108" t="s">
        <v>528</v>
      </c>
      <c r="B10" s="109">
        <f t="shared" ref="B10:I10" si="0">IF($E6=1,B8,B9)</f>
        <v>0.35</v>
      </c>
      <c r="C10" s="110">
        <f t="shared" si="0"/>
        <v>1.4999999999999999E-2</v>
      </c>
      <c r="D10" s="110">
        <f t="shared" si="0"/>
        <v>1.4999999999999999E-2</v>
      </c>
      <c r="E10" s="110">
        <f t="shared" si="0"/>
        <v>0.05</v>
      </c>
      <c r="F10" s="110">
        <f t="shared" si="0"/>
        <v>0.26</v>
      </c>
      <c r="G10" s="110">
        <f t="shared" si="0"/>
        <v>0.21</v>
      </c>
      <c r="H10" s="110">
        <f t="shared" si="0"/>
        <v>0.04</v>
      </c>
      <c r="I10" s="111">
        <f t="shared" si="0"/>
        <v>0.06</v>
      </c>
    </row>
    <row r="11" spans="1:11" s="28" customFormat="1">
      <c r="A11" s="15" t="s">
        <v>542</v>
      </c>
      <c r="B11" s="104"/>
      <c r="C11" s="104"/>
      <c r="D11" s="104"/>
      <c r="E11" s="104"/>
      <c r="F11" s="104"/>
      <c r="G11" s="104"/>
      <c r="H11" s="104"/>
      <c r="I11" s="104"/>
    </row>
    <row r="12" spans="1:11">
      <c r="A12" s="114" t="s">
        <v>543</v>
      </c>
      <c r="B12" s="115"/>
      <c r="C12" s="96"/>
      <c r="D12" s="96"/>
      <c r="E12" s="104"/>
      <c r="F12" s="104"/>
      <c r="G12" s="28"/>
      <c r="H12" s="28"/>
      <c r="I12" s="28"/>
    </row>
    <row r="13" spans="1:11">
      <c r="A13" s="115"/>
      <c r="B13" s="115"/>
      <c r="C13" s="116" t="s">
        <v>544</v>
      </c>
      <c r="D13" s="117">
        <v>11</v>
      </c>
      <c r="E13" s="104" t="s">
        <v>546</v>
      </c>
      <c r="F13" s="104"/>
      <c r="G13" s="28"/>
      <c r="H13" s="28"/>
      <c r="I13" s="28"/>
    </row>
    <row r="14" spans="1:11">
      <c r="A14" s="115"/>
      <c r="B14" s="115"/>
      <c r="C14" s="118" t="s">
        <v>545</v>
      </c>
      <c r="D14" s="119">
        <v>11</v>
      </c>
      <c r="E14" s="104" t="s">
        <v>546</v>
      </c>
      <c r="F14" s="104"/>
    </row>
    <row r="15" spans="1:11">
      <c r="A15" s="15"/>
      <c r="B15" s="28"/>
      <c r="C15" s="28"/>
      <c r="D15" s="28"/>
      <c r="E15" s="28"/>
      <c r="F15" s="28"/>
    </row>
    <row r="16" spans="1:11">
      <c r="A16" s="28"/>
      <c r="B16" s="28"/>
      <c r="C16" s="28"/>
      <c r="D16" s="28"/>
      <c r="E16" s="28"/>
      <c r="F16" s="28"/>
    </row>
    <row r="17" spans="1:11">
      <c r="A17" s="120" t="s">
        <v>530</v>
      </c>
      <c r="B17" s="121"/>
      <c r="C17" s="121"/>
      <c r="D17" s="121"/>
      <c r="E17" s="121"/>
      <c r="F17" s="121"/>
      <c r="G17" s="121"/>
      <c r="H17" s="121"/>
      <c r="I17" s="121"/>
      <c r="J17" s="121"/>
      <c r="K17" s="121"/>
    </row>
    <row r="18" spans="1:11">
      <c r="A18" s="131" t="s">
        <v>547</v>
      </c>
      <c r="B18" s="131"/>
    </row>
    <row r="19" spans="1:11">
      <c r="B19" t="s">
        <v>531</v>
      </c>
      <c r="C19" t="s">
        <v>82</v>
      </c>
      <c r="D19" t="s">
        <v>83</v>
      </c>
      <c r="E19" t="s">
        <v>82</v>
      </c>
      <c r="F19" t="s">
        <v>83</v>
      </c>
    </row>
    <row r="20" spans="1:11">
      <c r="A20" t="s">
        <v>79</v>
      </c>
      <c r="B20">
        <v>3.5</v>
      </c>
      <c r="C20" t="s">
        <v>538</v>
      </c>
      <c r="D20">
        <v>2100</v>
      </c>
      <c r="E20" s="28" t="s">
        <v>534</v>
      </c>
      <c r="F20" s="28">
        <v>0</v>
      </c>
    </row>
    <row r="21" spans="1:11">
      <c r="A21" t="s">
        <v>80</v>
      </c>
      <c r="B21">
        <v>32</v>
      </c>
      <c r="C21" t="s">
        <v>203</v>
      </c>
      <c r="D21" t="s">
        <v>203</v>
      </c>
      <c r="E21" t="s">
        <v>535</v>
      </c>
      <c r="F21">
        <v>150</v>
      </c>
    </row>
    <row r="22" spans="1:11" s="28" customFormat="1">
      <c r="A22" t="s">
        <v>56</v>
      </c>
      <c r="B22">
        <v>56.5</v>
      </c>
      <c r="C22" t="s">
        <v>537</v>
      </c>
      <c r="D22">
        <v>9516</v>
      </c>
      <c r="E22" t="s">
        <v>536</v>
      </c>
      <c r="F22">
        <v>200</v>
      </c>
    </row>
    <row r="23" spans="1:11">
      <c r="A23" s="142" t="s">
        <v>81</v>
      </c>
      <c r="B23" s="143">
        <v>8</v>
      </c>
      <c r="C23" t="s">
        <v>532</v>
      </c>
      <c r="D23">
        <v>1708</v>
      </c>
    </row>
    <row r="24" spans="1:11">
      <c r="A24" s="142"/>
      <c r="B24" s="143"/>
      <c r="C24" t="s">
        <v>533</v>
      </c>
      <c r="D24">
        <v>797</v>
      </c>
    </row>
    <row r="25" spans="1:11">
      <c r="A25" s="112"/>
      <c r="B25" s="113"/>
      <c r="C25" s="28"/>
      <c r="D25" s="28"/>
      <c r="E25" s="28"/>
      <c r="F25" s="28"/>
    </row>
    <row r="26" spans="1:11">
      <c r="A26" s="131" t="s">
        <v>515</v>
      </c>
      <c r="B26" s="131"/>
    </row>
    <row r="27" spans="1:11">
      <c r="A27" t="s">
        <v>188</v>
      </c>
    </row>
    <row r="28" spans="1:11">
      <c r="A28" s="28"/>
      <c r="B28" s="28" t="s">
        <v>82</v>
      </c>
      <c r="C28" s="28" t="s">
        <v>531</v>
      </c>
      <c r="D28" s="28" t="s">
        <v>83</v>
      </c>
    </row>
    <row r="29" spans="1:11">
      <c r="B29" s="28" t="s">
        <v>539</v>
      </c>
      <c r="C29" s="28">
        <v>0</v>
      </c>
      <c r="D29" s="28">
        <v>0</v>
      </c>
    </row>
    <row r="30" spans="1:11">
      <c r="B30" s="28" t="s">
        <v>534</v>
      </c>
      <c r="C30" s="28">
        <v>0</v>
      </c>
      <c r="D30" s="28">
        <v>0</v>
      </c>
    </row>
    <row r="31" spans="1:11">
      <c r="B31" t="s">
        <v>84</v>
      </c>
      <c r="C31" s="28">
        <v>90</v>
      </c>
      <c r="D31">
        <v>500</v>
      </c>
    </row>
    <row r="32" spans="1:11">
      <c r="A32" s="28"/>
      <c r="B32" t="s">
        <v>187</v>
      </c>
      <c r="C32" s="28">
        <v>10</v>
      </c>
      <c r="D32">
        <v>500</v>
      </c>
    </row>
    <row r="33" spans="1:6">
      <c r="A33" s="28"/>
    </row>
    <row r="34" spans="1:6">
      <c r="A34" s="93" t="s">
        <v>516</v>
      </c>
      <c r="B34" s="93"/>
    </row>
    <row r="35" spans="1:6">
      <c r="A35" t="s">
        <v>188</v>
      </c>
    </row>
    <row r="36" spans="1:6">
      <c r="B36" s="28" t="s">
        <v>82</v>
      </c>
      <c r="C36" s="28" t="s">
        <v>531</v>
      </c>
      <c r="D36" s="28" t="s">
        <v>83</v>
      </c>
    </row>
    <row r="37" spans="1:6">
      <c r="B37" s="28" t="s">
        <v>539</v>
      </c>
      <c r="C37" s="28">
        <v>0</v>
      </c>
      <c r="D37" s="28">
        <v>0</v>
      </c>
    </row>
    <row r="38" spans="1:6">
      <c r="B38" s="28" t="s">
        <v>534</v>
      </c>
      <c r="C38" s="28">
        <v>0</v>
      </c>
      <c r="D38" s="28">
        <v>0</v>
      </c>
    </row>
    <row r="39" spans="1:6" s="28" customFormat="1">
      <c r="A39"/>
      <c r="B39" s="28" t="s">
        <v>84</v>
      </c>
      <c r="C39" s="28">
        <v>90</v>
      </c>
      <c r="D39" s="28">
        <v>500</v>
      </c>
      <c r="E39"/>
      <c r="F39"/>
    </row>
    <row r="40" spans="1:6" s="28" customFormat="1">
      <c r="B40" s="28" t="s">
        <v>187</v>
      </c>
      <c r="C40" s="28">
        <v>10</v>
      </c>
      <c r="D40" s="28">
        <v>500</v>
      </c>
      <c r="E40"/>
      <c r="F40"/>
    </row>
    <row r="41" spans="1:6" s="28" customFormat="1">
      <c r="E41"/>
      <c r="F41"/>
    </row>
    <row r="42" spans="1:6" s="28" customFormat="1">
      <c r="A42" s="131" t="s">
        <v>540</v>
      </c>
      <c r="B42" s="131"/>
    </row>
    <row r="43" spans="1:6" s="28" customFormat="1">
      <c r="B43" s="28" t="s">
        <v>82</v>
      </c>
      <c r="C43" s="28" t="s">
        <v>531</v>
      </c>
      <c r="D43" s="28" t="s">
        <v>83</v>
      </c>
    </row>
    <row r="44" spans="1:6" s="28" customFormat="1">
      <c r="B44" s="28" t="s">
        <v>539</v>
      </c>
      <c r="C44" s="28">
        <v>0</v>
      </c>
      <c r="D44" s="28">
        <v>0</v>
      </c>
    </row>
    <row r="45" spans="1:6" s="28" customFormat="1">
      <c r="B45" s="28" t="s">
        <v>534</v>
      </c>
      <c r="C45" s="28">
        <v>0</v>
      </c>
      <c r="D45" s="28">
        <v>0</v>
      </c>
    </row>
    <row r="46" spans="1:6">
      <c r="A46" s="28"/>
      <c r="B46" s="28" t="s">
        <v>84</v>
      </c>
      <c r="C46" s="28">
        <v>90</v>
      </c>
      <c r="D46" s="28">
        <v>500</v>
      </c>
      <c r="E46" s="28"/>
      <c r="F46" s="28"/>
    </row>
    <row r="47" spans="1:6">
      <c r="A47" s="28"/>
      <c r="B47" s="28" t="s">
        <v>187</v>
      </c>
      <c r="C47" s="28">
        <v>10</v>
      </c>
      <c r="D47" s="28">
        <v>500</v>
      </c>
      <c r="E47" s="28"/>
      <c r="F47" s="28"/>
    </row>
    <row r="48" spans="1:6">
      <c r="A48" s="28"/>
      <c r="B48" s="28"/>
      <c r="C48" s="28"/>
      <c r="D48" s="28"/>
      <c r="E48" s="28"/>
      <c r="F48" s="28"/>
    </row>
    <row r="49" spans="1:4">
      <c r="A49" s="144" t="s">
        <v>517</v>
      </c>
      <c r="B49" s="144"/>
    </row>
    <row r="50" spans="1:4">
      <c r="B50" s="28" t="s">
        <v>82</v>
      </c>
      <c r="C50" s="28" t="s">
        <v>531</v>
      </c>
      <c r="D50" s="28" t="s">
        <v>83</v>
      </c>
    </row>
    <row r="51" spans="1:4">
      <c r="B51" s="28" t="s">
        <v>539</v>
      </c>
      <c r="C51" s="28">
        <v>0</v>
      </c>
      <c r="D51" s="28">
        <v>0</v>
      </c>
    </row>
    <row r="52" spans="1:4">
      <c r="B52" s="28" t="s">
        <v>534</v>
      </c>
      <c r="C52" s="28">
        <v>0</v>
      </c>
      <c r="D52" s="28">
        <v>0</v>
      </c>
    </row>
    <row r="53" spans="1:4">
      <c r="B53" s="28" t="s">
        <v>84</v>
      </c>
      <c r="C53" s="28">
        <v>90</v>
      </c>
      <c r="D53" s="28">
        <v>500</v>
      </c>
    </row>
    <row r="54" spans="1:4">
      <c r="B54" s="28" t="s">
        <v>187</v>
      </c>
      <c r="C54" s="28">
        <v>10</v>
      </c>
      <c r="D54" s="28">
        <v>500</v>
      </c>
    </row>
  </sheetData>
  <mergeCells count="8">
    <mergeCell ref="A1:K1"/>
    <mergeCell ref="A23:A24"/>
    <mergeCell ref="B23:B24"/>
    <mergeCell ref="A49:B49"/>
    <mergeCell ref="A42:B42"/>
    <mergeCell ref="A3:K3"/>
    <mergeCell ref="A26:B26"/>
    <mergeCell ref="A18:B18"/>
  </mergeCells>
  <dataValidations count="3">
    <dataValidation type="list" allowBlank="1" showInputMessage="1" showErrorMessage="1" sqref="A6">
      <formula1>"1,2"</formula1>
    </dataValidation>
    <dataValidation type="list" allowBlank="1" showInputMessage="1" showErrorMessage="1" sqref="D14">
      <formula1>"1,2,3,4,5,6,7,8,9,10,11,12,13"</formula1>
    </dataValidation>
    <dataValidation type="list" allowBlank="1" showInputMessage="1" showErrorMessage="1" sqref="D13">
      <formula1>"1,2,3,4,5,6,7,8,9,10,11,12,13,14,15,16,17,18,19"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activeCell="F5" sqref="F5"/>
    </sheetView>
  </sheetViews>
  <sheetFormatPr defaultRowHeight="14.25"/>
  <cols>
    <col min="1" max="1" width="33" customWidth="1"/>
    <col min="2" max="2" width="21.73046875" customWidth="1"/>
    <col min="3" max="3" width="14.265625" customWidth="1"/>
    <col min="4" max="4" width="14.59765625" customWidth="1"/>
    <col min="6" max="6" width="16.73046875" customWidth="1"/>
    <col min="7" max="7" width="10" bestFit="1" customWidth="1"/>
    <col min="9" max="9" width="12" bestFit="1" customWidth="1"/>
  </cols>
  <sheetData>
    <row r="1" spans="1:17" s="28" customFormat="1">
      <c r="A1" s="123" t="s">
        <v>375</v>
      </c>
      <c r="B1" s="123"/>
      <c r="C1" s="123"/>
      <c r="D1" s="123"/>
      <c r="E1" s="123"/>
      <c r="F1" s="123"/>
      <c r="G1" s="123"/>
    </row>
    <row r="2" spans="1:17">
      <c r="B2" t="s">
        <v>175</v>
      </c>
      <c r="C2" t="s">
        <v>120</v>
      </c>
    </row>
    <row r="3" spans="1:17">
      <c r="A3" t="s">
        <v>176</v>
      </c>
      <c r="B3" s="2">
        <v>116090</v>
      </c>
      <c r="C3">
        <v>122.57594829999999</v>
      </c>
      <c r="D3" s="124" t="s">
        <v>378</v>
      </c>
      <c r="E3" s="124"/>
    </row>
    <row r="4" spans="1:17">
      <c r="A4" t="s">
        <v>177</v>
      </c>
      <c r="B4" s="2">
        <v>129488</v>
      </c>
      <c r="C4">
        <v>136.72233360000001</v>
      </c>
      <c r="D4" s="124"/>
      <c r="E4" s="124"/>
    </row>
    <row r="5" spans="1:17">
      <c r="A5" t="s">
        <v>178</v>
      </c>
      <c r="B5" s="2">
        <v>76330</v>
      </c>
      <c r="C5">
        <v>80.594557100000003</v>
      </c>
      <c r="D5" s="124"/>
      <c r="E5" s="124"/>
    </row>
    <row r="6" spans="1:17">
      <c r="A6" t="s">
        <v>384</v>
      </c>
      <c r="B6" s="2">
        <v>112194</v>
      </c>
      <c r="C6">
        <v>118.461772</v>
      </c>
      <c r="D6" s="124"/>
      <c r="E6" s="124"/>
    </row>
    <row r="7" spans="1:17" s="28" customFormat="1">
      <c r="B7" s="2"/>
      <c r="D7" s="56"/>
      <c r="E7" s="56"/>
    </row>
    <row r="8" spans="1:17" s="28" customFormat="1">
      <c r="B8" s="2" t="s">
        <v>386</v>
      </c>
      <c r="C8" s="28" t="s">
        <v>387</v>
      </c>
      <c r="D8" s="56" t="s">
        <v>95</v>
      </c>
      <c r="E8" s="56"/>
    </row>
    <row r="9" spans="1:17" s="28" customFormat="1">
      <c r="A9" s="28" t="s">
        <v>385</v>
      </c>
      <c r="B9" s="2">
        <f>107000000000000</f>
        <v>107000000000000</v>
      </c>
      <c r="C9" s="2">
        <f>B9/B4</f>
        <v>826331397.5040158</v>
      </c>
      <c r="D9" s="57">
        <f>C9/365</f>
        <v>2263921.6369973035</v>
      </c>
      <c r="E9" s="28" t="s">
        <v>511</v>
      </c>
    </row>
    <row r="10" spans="1:17" s="28" customFormat="1" ht="15.75" customHeight="1">
      <c r="A10" s="28" t="s">
        <v>388</v>
      </c>
      <c r="B10" s="2">
        <f>B9*0.62</f>
        <v>66340000000000</v>
      </c>
      <c r="C10" s="2">
        <f>B10/B4</f>
        <v>512325466.45248979</v>
      </c>
      <c r="D10" s="58">
        <f>C10/365</f>
        <v>1403631.4149383281</v>
      </c>
      <c r="E10" s="124" t="s">
        <v>389</v>
      </c>
      <c r="F10" s="124"/>
      <c r="G10" s="124"/>
      <c r="H10" s="124"/>
      <c r="I10" s="124"/>
      <c r="J10" s="124"/>
    </row>
    <row r="11" spans="1:17" s="28" customFormat="1" ht="30" customHeight="1">
      <c r="A11" s="26" t="s">
        <v>396</v>
      </c>
      <c r="B11" s="41">
        <f>C11*B6</f>
        <v>188373726000000</v>
      </c>
      <c r="C11" s="41">
        <f>D11*365</f>
        <v>1679000000</v>
      </c>
      <c r="D11" s="58">
        <v>4600000</v>
      </c>
      <c r="E11" s="122" t="s">
        <v>512</v>
      </c>
      <c r="F11" s="122"/>
      <c r="G11" s="122"/>
      <c r="H11" s="122"/>
      <c r="I11" s="122"/>
      <c r="J11" s="122"/>
      <c r="K11" s="122"/>
      <c r="L11" s="122"/>
      <c r="M11" s="122"/>
      <c r="N11" s="122"/>
      <c r="O11" s="122"/>
      <c r="P11" s="122"/>
      <c r="Q11" s="122"/>
    </row>
    <row r="12" spans="1:17" s="28" customFormat="1" ht="14.35" customHeight="1">
      <c r="A12" s="26" t="s">
        <v>397</v>
      </c>
      <c r="B12" s="41">
        <f>C12*B5</f>
        <v>12815807000000</v>
      </c>
      <c r="C12" s="41">
        <f>D12*365</f>
        <v>167900000</v>
      </c>
      <c r="D12" s="58">
        <f>D11*0.1</f>
        <v>460000</v>
      </c>
      <c r="E12" s="122" t="s">
        <v>513</v>
      </c>
      <c r="F12" s="122"/>
      <c r="G12" s="122"/>
      <c r="H12" s="122"/>
      <c r="I12" s="122"/>
      <c r="J12" s="122"/>
      <c r="K12" s="122"/>
      <c r="L12" s="122"/>
    </row>
    <row r="13" spans="1:17" s="28" customFormat="1" ht="14.35" customHeight="1">
      <c r="A13" s="26"/>
      <c r="B13" s="41"/>
      <c r="C13" s="41"/>
      <c r="D13" s="58"/>
      <c r="E13" s="89"/>
      <c r="F13" s="56"/>
      <c r="G13" s="56"/>
      <c r="H13" s="56"/>
      <c r="I13" s="56"/>
      <c r="J13" s="56"/>
    </row>
    <row r="14" spans="1:17" s="28" customFormat="1">
      <c r="A14" s="30"/>
      <c r="B14" s="30" t="s">
        <v>95</v>
      </c>
      <c r="C14" s="30" t="s">
        <v>94</v>
      </c>
      <c r="D14" s="30" t="s">
        <v>87</v>
      </c>
      <c r="E14" s="30" t="s">
        <v>88</v>
      </c>
    </row>
    <row r="15" spans="1:17" s="28" customFormat="1">
      <c r="A15" s="30" t="s">
        <v>398</v>
      </c>
      <c r="B15" s="41">
        <v>136986</v>
      </c>
      <c r="C15" s="30">
        <v>11040350.289999999</v>
      </c>
      <c r="D15" s="30">
        <f>C15*365</f>
        <v>4029727855.8499999</v>
      </c>
      <c r="E15" s="30">
        <f>D15/1000000000</f>
        <v>4.02972785585</v>
      </c>
      <c r="F15" s="28" t="s">
        <v>510</v>
      </c>
    </row>
    <row r="16" spans="1:17">
      <c r="A16" s="30"/>
      <c r="B16" s="30"/>
      <c r="C16" s="30"/>
      <c r="D16" s="30"/>
      <c r="E16" s="30"/>
    </row>
    <row r="17" spans="1:8">
      <c r="A17" s="30" t="s">
        <v>180</v>
      </c>
      <c r="B17" s="30" t="s">
        <v>95</v>
      </c>
      <c r="C17" s="30" t="s">
        <v>94</v>
      </c>
      <c r="D17" s="30" t="s">
        <v>87</v>
      </c>
      <c r="E17" s="30" t="s">
        <v>88</v>
      </c>
      <c r="F17" t="s">
        <v>181</v>
      </c>
      <c r="G17" t="s">
        <v>182</v>
      </c>
    </row>
    <row r="18" spans="1:8" s="28" customFormat="1">
      <c r="A18" s="30" t="s">
        <v>383</v>
      </c>
      <c r="B18" s="30">
        <f>4600000</f>
        <v>4600000</v>
      </c>
      <c r="C18" s="30">
        <f>B18*C3</f>
        <v>563849362.17999995</v>
      </c>
      <c r="D18" s="30">
        <f>C18*365</f>
        <v>205805017195.69998</v>
      </c>
      <c r="E18" s="30">
        <f>D18/1000000000</f>
        <v>205.80501719569997</v>
      </c>
      <c r="H18" s="28" t="s">
        <v>390</v>
      </c>
    </row>
    <row r="19" spans="1:8">
      <c r="A19" s="30" t="s">
        <v>379</v>
      </c>
      <c r="B19" s="41">
        <v>2800000</v>
      </c>
      <c r="C19" s="30">
        <v>331692961.5</v>
      </c>
      <c r="D19" s="30">
        <f>C19*365</f>
        <v>121067930947.5</v>
      </c>
      <c r="E19" s="30">
        <f>D19/1000000000</f>
        <v>121.0679309475</v>
      </c>
      <c r="F19" s="1">
        <f>E19/G19*100</f>
        <v>60.869565225971222</v>
      </c>
      <c r="G19">
        <v>198.89731509999999</v>
      </c>
      <c r="H19" t="s">
        <v>391</v>
      </c>
    </row>
    <row r="20" spans="1:8">
      <c r="A20" s="30" t="s">
        <v>380</v>
      </c>
      <c r="B20" s="41">
        <v>1800000</v>
      </c>
      <c r="C20" s="30">
        <v>213231189.5</v>
      </c>
      <c r="D20" s="30">
        <f t="shared" ref="D20:D25" si="0">C20*365</f>
        <v>77829384167.5</v>
      </c>
      <c r="E20" s="30">
        <f t="shared" ref="E20:E25" si="1">D20/1000000000</f>
        <v>77.829384167499995</v>
      </c>
      <c r="F20" s="1">
        <f>E20/G19*100</f>
        <v>39.130434781570358</v>
      </c>
      <c r="H20" t="s">
        <v>392</v>
      </c>
    </row>
    <row r="21" spans="1:8" s="28" customFormat="1">
      <c r="A21" s="30" t="s">
        <v>273</v>
      </c>
      <c r="B21" s="41">
        <f>D10</f>
        <v>1403631.4149383281</v>
      </c>
      <c r="C21" s="30">
        <f>B21*C4</f>
        <v>191907762.56463814</v>
      </c>
      <c r="D21" s="30">
        <f>C21*365</f>
        <v>70046333336.092926</v>
      </c>
      <c r="E21" s="30">
        <f>D21/1000000000</f>
        <v>70.046333336092928</v>
      </c>
      <c r="F21" s="1"/>
      <c r="H21" s="28" t="s">
        <v>393</v>
      </c>
    </row>
    <row r="22" spans="1:8">
      <c r="A22" s="30" t="s">
        <v>381</v>
      </c>
      <c r="B22" s="41">
        <f>B21*0.6</f>
        <v>842178.84896299685</v>
      </c>
      <c r="C22" s="30">
        <v>114846760.2</v>
      </c>
      <c r="D22" s="30">
        <f t="shared" si="0"/>
        <v>41919067473</v>
      </c>
      <c r="E22" s="30">
        <f t="shared" si="1"/>
        <v>41.919067472999998</v>
      </c>
      <c r="F22" s="1">
        <f t="shared" ref="F22:F24" si="2">E22/G22*100</f>
        <v>59.999999978530063</v>
      </c>
      <c r="G22">
        <v>69.865112479999993</v>
      </c>
      <c r="H22" s="28" t="s">
        <v>391</v>
      </c>
    </row>
    <row r="23" spans="1:8">
      <c r="A23" s="30" t="s">
        <v>382</v>
      </c>
      <c r="B23" s="41">
        <f>B21*0.4</f>
        <v>561452.56597533124</v>
      </c>
      <c r="C23" s="30">
        <v>76564506.829999998</v>
      </c>
      <c r="D23" s="30">
        <f t="shared" si="0"/>
        <v>27946044992.950001</v>
      </c>
      <c r="E23" s="30">
        <f t="shared" si="1"/>
        <v>27.94604499295</v>
      </c>
      <c r="F23" s="1">
        <f>E23/G22*100</f>
        <v>40.000000001359766</v>
      </c>
      <c r="H23" s="28" t="s">
        <v>392</v>
      </c>
    </row>
    <row r="24" spans="1:8">
      <c r="A24" s="30" t="s">
        <v>183</v>
      </c>
      <c r="B24" s="41">
        <f>B26-B25</f>
        <v>323014</v>
      </c>
      <c r="C24" s="30">
        <v>30464742.579999998</v>
      </c>
      <c r="D24" s="30">
        <f t="shared" si="0"/>
        <v>11119631041.699999</v>
      </c>
      <c r="E24" s="30">
        <f t="shared" si="1"/>
        <v>11.119631041699998</v>
      </c>
      <c r="F24" s="1">
        <f t="shared" si="2"/>
        <v>73.400010621571582</v>
      </c>
      <c r="G24">
        <v>15.149358899999999</v>
      </c>
      <c r="H24" t="s">
        <v>395</v>
      </c>
    </row>
    <row r="25" spans="1:8">
      <c r="A25" s="30" t="s">
        <v>97</v>
      </c>
      <c r="B25" s="41">
        <v>136986</v>
      </c>
      <c r="C25" s="30">
        <v>11040350.289999999</v>
      </c>
      <c r="D25" s="30">
        <f t="shared" si="0"/>
        <v>4029727855.8499999</v>
      </c>
      <c r="E25" s="30">
        <f t="shared" si="1"/>
        <v>4.02972785585</v>
      </c>
      <c r="F25" s="1">
        <f>100-F24</f>
        <v>26.599989378428418</v>
      </c>
      <c r="H25" t="s">
        <v>394</v>
      </c>
    </row>
    <row r="26" spans="1:8">
      <c r="A26" s="30" t="s">
        <v>319</v>
      </c>
      <c r="B26" s="41">
        <f>D12</f>
        <v>460000</v>
      </c>
      <c r="C26" s="41">
        <f t="shared" ref="C26:E26" si="3">C24+C25</f>
        <v>41505092.869999997</v>
      </c>
      <c r="D26" s="41">
        <f t="shared" si="3"/>
        <v>15149358897.549999</v>
      </c>
      <c r="E26" s="41">
        <f t="shared" si="3"/>
        <v>15.149358897549998</v>
      </c>
    </row>
    <row r="27" spans="1:8" s="28" customFormat="1">
      <c r="B27" s="2"/>
    </row>
    <row r="29" spans="1:8">
      <c r="B29" s="2"/>
      <c r="C29" s="2"/>
    </row>
    <row r="30" spans="1:8">
      <c r="B30" s="2"/>
      <c r="C30" s="2"/>
    </row>
    <row r="31" spans="1:8">
      <c r="B31" s="2"/>
      <c r="C31" s="2"/>
    </row>
    <row r="37" spans="2:6">
      <c r="B37" s="2"/>
    </row>
    <row r="39" spans="2:6">
      <c r="B39" s="2"/>
    </row>
    <row r="40" spans="2:6">
      <c r="B40" s="2"/>
      <c r="F40" s="2"/>
    </row>
    <row r="41" spans="2:6">
      <c r="F41" s="2"/>
    </row>
    <row r="43" spans="2:6">
      <c r="B43" s="20"/>
    </row>
  </sheetData>
  <mergeCells count="5">
    <mergeCell ref="E12:L12"/>
    <mergeCell ref="A1:G1"/>
    <mergeCell ref="D3:E6"/>
    <mergeCell ref="E10:J10"/>
    <mergeCell ref="E11:Q1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topLeftCell="A36" workbookViewId="0">
      <selection activeCell="A39" sqref="A39"/>
    </sheetView>
  </sheetViews>
  <sheetFormatPr defaultRowHeight="14.25"/>
  <cols>
    <col min="1" max="1" width="21.59765625" customWidth="1"/>
    <col min="2" max="2" width="17.59765625" customWidth="1"/>
    <col min="3" max="3" width="18" customWidth="1"/>
    <col min="4" max="5" width="12.1328125" customWidth="1"/>
    <col min="6" max="6" width="13.1328125" customWidth="1"/>
    <col min="7" max="7" width="11.3984375" customWidth="1"/>
    <col min="8" max="8" width="12.1328125" customWidth="1"/>
    <col min="9" max="9" width="13.86328125" customWidth="1"/>
    <col min="10" max="10" width="14.1328125" customWidth="1"/>
    <col min="13" max="13" width="10.265625" bestFit="1" customWidth="1"/>
    <col min="14" max="14" width="9.59765625" bestFit="1" customWidth="1"/>
    <col min="15" max="15" width="13.1328125" customWidth="1"/>
    <col min="16" max="16" width="9.59765625" bestFit="1" customWidth="1"/>
    <col min="17" max="17" width="9.265625" customWidth="1"/>
    <col min="18" max="18" width="9.265625" bestFit="1" customWidth="1"/>
    <col min="19" max="19" width="9.265625" customWidth="1"/>
    <col min="20" max="20" width="9.265625" bestFit="1" customWidth="1"/>
  </cols>
  <sheetData>
    <row r="1" spans="1:3" s="28" customFormat="1">
      <c r="A1" s="125" t="s">
        <v>376</v>
      </c>
      <c r="B1" s="125"/>
      <c r="C1" s="54"/>
    </row>
    <row r="2" spans="1:3" s="28" customFormat="1">
      <c r="A2" s="59" t="s">
        <v>400</v>
      </c>
      <c r="B2" s="5" t="s">
        <v>98</v>
      </c>
    </row>
    <row r="3" spans="1:3" ht="14.25" customHeight="1">
      <c r="A3" s="126" t="s">
        <v>371</v>
      </c>
      <c r="B3" s="126"/>
    </row>
    <row r="4" spans="1:3" s="28" customFormat="1" ht="14.25" customHeight="1">
      <c r="A4" s="55" t="s">
        <v>358</v>
      </c>
      <c r="B4" s="50">
        <f>SUM(B5:B6)</f>
        <v>41499999950</v>
      </c>
    </row>
    <row r="5" spans="1:3">
      <c r="A5" t="s">
        <v>100</v>
      </c>
      <c r="B5">
        <f>'Vehicle Classification'!D28</f>
        <v>22040095624.652428</v>
      </c>
    </row>
    <row r="6" spans="1:3">
      <c r="A6" t="s">
        <v>401</v>
      </c>
      <c r="B6">
        <f>'Vehicle Classification'!D29</f>
        <v>19459904325.347572</v>
      </c>
    </row>
    <row r="8" spans="1:3">
      <c r="A8" s="127" t="s">
        <v>102</v>
      </c>
      <c r="B8" s="127"/>
    </row>
    <row r="9" spans="1:3">
      <c r="A9" t="s">
        <v>358</v>
      </c>
      <c r="B9">
        <f>'Vehicle Classification'!D40</f>
        <v>8257326171.8000002</v>
      </c>
    </row>
    <row r="10" spans="1:3">
      <c r="A10" t="s">
        <v>100</v>
      </c>
      <c r="B10">
        <f>'Vehicle Classification'!D41</f>
        <v>4385355630.1128902</v>
      </c>
    </row>
    <row r="11" spans="1:3">
      <c r="A11" t="s">
        <v>104</v>
      </c>
      <c r="B11">
        <f>'Vehicle Classification'!D42</f>
        <v>3871970541.6871099</v>
      </c>
    </row>
    <row r="12" spans="1:3" s="28" customFormat="1"/>
    <row r="13" spans="1:3" s="28" customFormat="1">
      <c r="A13" s="127" t="s">
        <v>103</v>
      </c>
      <c r="B13" s="127"/>
    </row>
    <row r="14" spans="1:3">
      <c r="A14" t="s">
        <v>399</v>
      </c>
      <c r="B14">
        <f>'Vehicle Classification'!D43</f>
        <v>1749205963.1500001</v>
      </c>
    </row>
    <row r="15" spans="1:3">
      <c r="A15" t="s">
        <v>100</v>
      </c>
      <c r="B15">
        <f>'Vehicle Classification'!D44</f>
        <v>928979921.48162043</v>
      </c>
    </row>
    <row r="16" spans="1:3">
      <c r="A16" t="s">
        <v>104</v>
      </c>
      <c r="B16">
        <f>'Vehicle Classification'!D45</f>
        <v>820226041.66837966</v>
      </c>
    </row>
    <row r="17" spans="1:16" s="28" customFormat="1"/>
    <row r="18" spans="1:16" s="28" customFormat="1">
      <c r="A18" s="16" t="s">
        <v>347</v>
      </c>
      <c r="B18" s="16"/>
      <c r="D18" s="28" t="s">
        <v>95</v>
      </c>
      <c r="E18" s="28" t="s">
        <v>94</v>
      </c>
      <c r="F18" s="28" t="s">
        <v>87</v>
      </c>
      <c r="G18" s="28" t="s">
        <v>88</v>
      </c>
      <c r="H18" s="28" t="s">
        <v>21</v>
      </c>
    </row>
    <row r="19" spans="1:16" s="28" customFormat="1">
      <c r="A19" s="28">
        <v>1.05587E-3</v>
      </c>
      <c r="B19" s="28" t="s">
        <v>89</v>
      </c>
      <c r="C19" s="28" t="s">
        <v>92</v>
      </c>
      <c r="D19" s="2">
        <v>378000</v>
      </c>
      <c r="E19" s="28">
        <v>30464742.579999998</v>
      </c>
      <c r="F19" s="28">
        <f>E19*365</f>
        <v>11119631041.699999</v>
      </c>
      <c r="G19" s="28">
        <f>F19/1000000000</f>
        <v>11.119631041699998</v>
      </c>
      <c r="H19" s="28">
        <f>G19/G21</f>
        <v>0.73400010633442048</v>
      </c>
    </row>
    <row r="20" spans="1:16" s="28" customFormat="1">
      <c r="A20" s="28">
        <v>1055.8699999999999</v>
      </c>
      <c r="B20" s="28" t="s">
        <v>91</v>
      </c>
      <c r="C20" s="28" t="s">
        <v>93</v>
      </c>
      <c r="D20" s="2">
        <v>136986</v>
      </c>
      <c r="E20" s="28">
        <v>11040350.289999999</v>
      </c>
      <c r="F20" s="28">
        <f>E20*365</f>
        <v>4029727855.8499999</v>
      </c>
      <c r="G20" s="28">
        <f>F20/1000000000</f>
        <v>4.02972785585</v>
      </c>
      <c r="H20" s="28">
        <f>G20/G21</f>
        <v>0.26599989366557947</v>
      </c>
    </row>
    <row r="21" spans="1:16" s="28" customFormat="1">
      <c r="A21"/>
      <c r="B21"/>
      <c r="C21"/>
      <c r="D21" s="2"/>
      <c r="E21"/>
      <c r="F21"/>
      <c r="G21">
        <f>SUM(G19:G20)</f>
        <v>15.149358897549998</v>
      </c>
      <c r="H21"/>
    </row>
    <row r="22" spans="1:16">
      <c r="A22" s="125" t="s">
        <v>372</v>
      </c>
      <c r="B22" s="125"/>
      <c r="C22" s="125"/>
      <c r="D22" s="125"/>
      <c r="E22" s="125"/>
      <c r="F22" s="125"/>
      <c r="G22" s="125"/>
      <c r="H22" s="125"/>
      <c r="I22" s="125"/>
      <c r="J22" s="125"/>
    </row>
    <row r="23" spans="1:16">
      <c r="A23" t="s">
        <v>191</v>
      </c>
      <c r="G23" s="48" t="s">
        <v>104</v>
      </c>
      <c r="H23" s="48"/>
      <c r="I23" s="48"/>
      <c r="J23" s="48"/>
      <c r="K23" s="48"/>
      <c r="L23" s="48"/>
      <c r="M23" s="48"/>
      <c r="N23" s="48"/>
      <c r="O23" s="48"/>
      <c r="P23" s="48"/>
    </row>
    <row r="24" spans="1:16">
      <c r="A24" t="s">
        <v>190</v>
      </c>
      <c r="G24" s="14" t="s">
        <v>190</v>
      </c>
      <c r="H24" s="15"/>
      <c r="I24" s="15"/>
      <c r="J24" s="15"/>
      <c r="K24" s="15"/>
      <c r="L24" s="15"/>
      <c r="M24" s="15"/>
      <c r="N24" s="15"/>
      <c r="O24" s="15"/>
      <c r="P24" s="48"/>
    </row>
    <row r="25" spans="1:16">
      <c r="B25" t="s">
        <v>1</v>
      </c>
      <c r="G25" s="15"/>
      <c r="H25" s="53" t="s">
        <v>1</v>
      </c>
      <c r="I25" s="53"/>
      <c r="J25" s="53"/>
      <c r="K25" s="53"/>
      <c r="L25" s="53"/>
      <c r="M25" s="53"/>
      <c r="N25" s="53"/>
      <c r="O25" s="53"/>
      <c r="P25" s="48"/>
    </row>
    <row r="26" spans="1:16" ht="26.65">
      <c r="A26" t="s">
        <v>3</v>
      </c>
      <c r="B26" t="s">
        <v>4</v>
      </c>
      <c r="C26" t="s">
        <v>5</v>
      </c>
      <c r="D26" t="s">
        <v>6</v>
      </c>
      <c r="G26" s="15" t="s">
        <v>3</v>
      </c>
      <c r="H26" s="52" t="s">
        <v>4</v>
      </c>
      <c r="I26" s="52" t="s">
        <v>5</v>
      </c>
      <c r="J26" s="52" t="s">
        <v>6</v>
      </c>
      <c r="K26" s="52"/>
      <c r="L26" s="52"/>
      <c r="M26" s="52"/>
      <c r="N26" s="52"/>
      <c r="O26" s="52"/>
      <c r="P26" s="48"/>
    </row>
    <row r="27" spans="1:16">
      <c r="A27" t="s">
        <v>8</v>
      </c>
      <c r="B27">
        <v>0.66</v>
      </c>
      <c r="C27">
        <v>3.02</v>
      </c>
      <c r="D27">
        <v>5.0599999999999996</v>
      </c>
      <c r="G27" s="15" t="s">
        <v>8</v>
      </c>
      <c r="H27" s="10">
        <v>1.05</v>
      </c>
      <c r="I27" s="10">
        <v>4.8099999999999996</v>
      </c>
      <c r="J27" s="10">
        <v>8.0500000000000007</v>
      </c>
      <c r="K27" s="10"/>
      <c r="L27" s="11"/>
      <c r="M27" s="11"/>
      <c r="N27" s="11"/>
      <c r="O27" s="10"/>
      <c r="P27" s="48"/>
    </row>
    <row r="28" spans="1:16">
      <c r="A28" t="s">
        <v>9</v>
      </c>
      <c r="B28">
        <v>-299.69</v>
      </c>
      <c r="C28">
        <v>168.48</v>
      </c>
      <c r="D28">
        <v>350.02</v>
      </c>
      <c r="G28" s="15" t="s">
        <v>9</v>
      </c>
      <c r="H28" s="10">
        <v>-477.06</v>
      </c>
      <c r="I28" s="10">
        <v>268.2</v>
      </c>
      <c r="J28" s="10">
        <v>557.16999999999996</v>
      </c>
      <c r="K28" s="10"/>
      <c r="L28" s="11"/>
      <c r="M28" s="11"/>
      <c r="N28" s="11"/>
      <c r="O28" s="10"/>
      <c r="P28" s="48"/>
    </row>
    <row r="29" spans="1:16" s="28" customFormat="1">
      <c r="A29" s="28" t="s">
        <v>10</v>
      </c>
      <c r="B29" s="28">
        <v>0.107</v>
      </c>
      <c r="C29" s="28">
        <v>0.55900000000000005</v>
      </c>
      <c r="D29" s="28">
        <v>1.4E-2</v>
      </c>
      <c r="G29" s="15" t="s">
        <v>10</v>
      </c>
      <c r="H29" s="10">
        <v>0.17</v>
      </c>
      <c r="I29" s="10">
        <v>0.89</v>
      </c>
      <c r="J29" s="10">
        <v>2.5000000000000001E-2</v>
      </c>
      <c r="K29" s="10"/>
      <c r="L29" s="11"/>
      <c r="M29" s="11"/>
      <c r="N29" s="11"/>
      <c r="O29" s="10"/>
      <c r="P29" s="48"/>
    </row>
    <row r="30" spans="1:16">
      <c r="A30" t="s">
        <v>12</v>
      </c>
      <c r="B30">
        <v>-239</v>
      </c>
      <c r="C30">
        <v>184</v>
      </c>
      <c r="D30">
        <v>352</v>
      </c>
      <c r="G30" s="15" t="s">
        <v>12</v>
      </c>
      <c r="H30" s="10">
        <v>-381</v>
      </c>
      <c r="I30" s="10">
        <v>293</v>
      </c>
      <c r="J30" s="10">
        <v>561</v>
      </c>
      <c r="K30" s="10"/>
      <c r="L30" s="11"/>
      <c r="M30" s="11"/>
      <c r="N30" s="11"/>
      <c r="O30" s="10"/>
      <c r="P30" s="48"/>
    </row>
    <row r="31" spans="1:16">
      <c r="A31" t="s">
        <v>13</v>
      </c>
      <c r="B31">
        <v>4.8000000000000001E-2</v>
      </c>
      <c r="C31">
        <v>0.23300000000000001</v>
      </c>
      <c r="D31">
        <v>0.21199999999999999</v>
      </c>
      <c r="G31" s="15" t="s">
        <v>13</v>
      </c>
      <c r="H31" s="10">
        <v>7.5999999999999998E-2</v>
      </c>
      <c r="I31" s="10">
        <v>0.37</v>
      </c>
      <c r="J31" s="10">
        <v>0.27900000000000003</v>
      </c>
      <c r="K31" s="10"/>
      <c r="L31" s="11"/>
      <c r="M31" s="11"/>
      <c r="N31" s="11"/>
      <c r="O31" s="10"/>
      <c r="P31" s="48"/>
    </row>
    <row r="32" spans="1:16">
      <c r="A32" t="s">
        <v>14</v>
      </c>
      <c r="B32">
        <v>9.1999999999999998E-2</v>
      </c>
      <c r="C32">
        <v>0.113</v>
      </c>
      <c r="D32">
        <v>4.2329999999999997</v>
      </c>
      <c r="G32" s="15" t="s">
        <v>14</v>
      </c>
      <c r="H32" s="10">
        <v>0.14699999999999999</v>
      </c>
      <c r="I32" s="10">
        <v>0.18</v>
      </c>
      <c r="J32" s="10">
        <v>4.28</v>
      </c>
      <c r="K32" s="10"/>
      <c r="L32" s="11"/>
      <c r="M32" s="11"/>
      <c r="N32" s="11"/>
      <c r="O32" s="10"/>
      <c r="P32" s="48"/>
    </row>
    <row r="33" spans="1:18">
      <c r="A33" t="s">
        <v>15</v>
      </c>
      <c r="B33">
        <v>0.29899999999999999</v>
      </c>
      <c r="C33">
        <v>0.26900000000000002</v>
      </c>
      <c r="D33">
        <v>0.19800000000000001</v>
      </c>
      <c r="G33" s="15" t="s">
        <v>15</v>
      </c>
      <c r="H33" s="10">
        <v>0.47599999999999998</v>
      </c>
      <c r="I33" s="10">
        <v>0.42799999999999999</v>
      </c>
      <c r="J33" s="10">
        <v>0.442</v>
      </c>
      <c r="K33" s="10"/>
      <c r="L33" s="11"/>
      <c r="M33" s="11"/>
      <c r="N33" s="11"/>
      <c r="O33" s="10"/>
      <c r="P33" s="48"/>
    </row>
    <row r="34" spans="1:18">
      <c r="A34" t="s">
        <v>16</v>
      </c>
      <c r="B34">
        <v>1.9E-2</v>
      </c>
      <c r="C34">
        <v>5.7000000000000002E-2</v>
      </c>
      <c r="D34">
        <v>2.5999999999999999E-2</v>
      </c>
      <c r="G34" s="15" t="s">
        <v>16</v>
      </c>
      <c r="H34" s="10">
        <v>3.1E-2</v>
      </c>
      <c r="I34" s="10">
        <v>9.0999999999999998E-2</v>
      </c>
      <c r="J34" s="10">
        <v>3.5999999999999997E-2</v>
      </c>
      <c r="K34" s="10"/>
      <c r="L34" s="11"/>
      <c r="M34" s="11"/>
      <c r="N34" s="11"/>
      <c r="O34" s="10"/>
      <c r="P34" s="48"/>
    </row>
    <row r="35" spans="1:18">
      <c r="A35" t="s">
        <v>17</v>
      </c>
      <c r="B35">
        <v>1.6E-2</v>
      </c>
      <c r="C35">
        <v>0.02</v>
      </c>
      <c r="D35">
        <v>1.2E-2</v>
      </c>
      <c r="G35" s="15" t="s">
        <v>17</v>
      </c>
      <c r="H35" s="10">
        <v>2.5000000000000001E-2</v>
      </c>
      <c r="I35" s="10">
        <v>3.2000000000000001E-2</v>
      </c>
      <c r="J35" s="10">
        <v>2.1000000000000001E-2</v>
      </c>
      <c r="K35" s="10"/>
      <c r="L35" s="11"/>
      <c r="M35" s="11"/>
      <c r="N35" s="11"/>
      <c r="O35" s="10"/>
      <c r="P35" s="48"/>
    </row>
    <row r="36" spans="1:18">
      <c r="A36" t="s">
        <v>18</v>
      </c>
      <c r="B36">
        <v>0.26400000000000001</v>
      </c>
      <c r="C36">
        <v>4.2999999999999997E-2</v>
      </c>
      <c r="D36">
        <v>0</v>
      </c>
      <c r="G36" s="15" t="s">
        <v>18</v>
      </c>
      <c r="H36" s="10">
        <v>0.42</v>
      </c>
      <c r="I36" s="10">
        <v>6.8000000000000005E-2</v>
      </c>
      <c r="J36" s="10">
        <v>0</v>
      </c>
      <c r="K36" s="10"/>
      <c r="L36" s="11"/>
      <c r="M36" s="11"/>
      <c r="N36" s="11"/>
      <c r="O36" s="10"/>
      <c r="P36" s="48"/>
    </row>
    <row r="37" spans="1:18">
      <c r="G37" s="48"/>
      <c r="H37" s="48"/>
      <c r="I37" s="48"/>
      <c r="J37" s="48"/>
      <c r="K37" s="48"/>
      <c r="L37" s="48"/>
      <c r="M37" s="48"/>
      <c r="N37" s="48"/>
      <c r="O37" s="48"/>
      <c r="P37" s="48"/>
    </row>
    <row r="38" spans="1:18">
      <c r="A38" s="125" t="s">
        <v>373</v>
      </c>
      <c r="B38" s="125"/>
      <c r="C38" s="125"/>
      <c r="D38" s="125"/>
      <c r="E38" s="125"/>
      <c r="F38" s="125"/>
      <c r="G38" s="125"/>
      <c r="H38" s="125"/>
      <c r="I38" s="125"/>
      <c r="J38" s="125"/>
      <c r="K38" s="125"/>
      <c r="L38" s="125"/>
      <c r="M38" s="125"/>
      <c r="N38" s="125"/>
      <c r="O38" s="125"/>
      <c r="P38" s="125"/>
      <c r="Q38" s="125"/>
      <c r="R38" s="125"/>
    </row>
    <row r="39" spans="1:18">
      <c r="A39" t="s">
        <v>377</v>
      </c>
    </row>
    <row r="40" spans="1:18" s="28" customFormat="1">
      <c r="C40" s="13" t="s">
        <v>193</v>
      </c>
      <c r="D40"/>
      <c r="E40"/>
      <c r="F40"/>
      <c r="G40"/>
      <c r="H40" s="13" t="s">
        <v>192</v>
      </c>
      <c r="I40"/>
      <c r="J40"/>
      <c r="K40"/>
      <c r="L40" s="13" t="s">
        <v>403</v>
      </c>
      <c r="M40" s="13"/>
      <c r="N40"/>
      <c r="O40"/>
      <c r="P40" s="13" t="s">
        <v>404</v>
      </c>
    </row>
    <row r="41" spans="1:18">
      <c r="A41" s="13" t="s">
        <v>402</v>
      </c>
      <c r="C41" t="s">
        <v>4</v>
      </c>
      <c r="D41" t="s">
        <v>5</v>
      </c>
      <c r="E41" t="s">
        <v>6</v>
      </c>
      <c r="H41" t="s">
        <v>4</v>
      </c>
      <c r="I41" t="s">
        <v>5</v>
      </c>
      <c r="J41" t="s">
        <v>6</v>
      </c>
      <c r="L41" s="28" t="s">
        <v>4</v>
      </c>
      <c r="M41" s="28" t="s">
        <v>5</v>
      </c>
      <c r="N41" s="28" t="s">
        <v>6</v>
      </c>
      <c r="P41" s="28" t="s">
        <v>4</v>
      </c>
      <c r="Q41" s="28" t="s">
        <v>5</v>
      </c>
      <c r="R41" s="28" t="s">
        <v>6</v>
      </c>
    </row>
    <row r="42" spans="1:18">
      <c r="A42" t="s">
        <v>8</v>
      </c>
      <c r="C42">
        <f>($B$5*B27+$B$6*H27)*0.1</f>
        <v>3497936265.388556</v>
      </c>
      <c r="D42" s="28">
        <f t="shared" ref="D42:D51" si="0">($B$5*C27+$B$6*I27)*0.1</f>
        <v>16016322859.137215</v>
      </c>
      <c r="E42" s="28">
        <f t="shared" ref="E42:E51" si="1">($B$5*D27+$B$6*J27)*0.1</f>
        <v>26817511367.978928</v>
      </c>
      <c r="H42">
        <f>C42/1000000000</f>
        <v>3.4979362653885562</v>
      </c>
      <c r="I42" s="28">
        <f t="shared" ref="I42:J42" si="2">D42/1000000000</f>
        <v>16.016322859137215</v>
      </c>
      <c r="J42" s="28">
        <f t="shared" si="2"/>
        <v>26.817511367978927</v>
      </c>
      <c r="L42">
        <f>H42*$H$19</f>
        <v>2.5674855907462257</v>
      </c>
      <c r="M42" s="28">
        <f t="shared" ref="M42:N42" si="3">I42*$H$19</f>
        <v>11.755982681693126</v>
      </c>
      <c r="N42" s="28">
        <f t="shared" si="3"/>
        <v>19.684056195721062</v>
      </c>
      <c r="P42">
        <f>H42*$H$20</f>
        <v>0.93045067464233011</v>
      </c>
      <c r="Q42" s="28">
        <f t="shared" ref="Q42:R51" si="4">I42*$H$20</f>
        <v>4.260340177444089</v>
      </c>
      <c r="R42" s="28">
        <f t="shared" si="4"/>
        <v>7.1334551722578627</v>
      </c>
    </row>
    <row r="43" spans="1:18">
      <c r="A43" t="s">
        <v>9</v>
      </c>
      <c r="C43" s="28">
        <f t="shared" ref="C43:C51" si="5">($B$5*B28+$B$6*H28)*0.1</f>
        <v>-1588873821520.24</v>
      </c>
      <c r="D43" s="28">
        <f t="shared" si="0"/>
        <v>893246165089.96606</v>
      </c>
      <c r="E43" s="28">
        <f t="shared" si="1"/>
        <v>1855694916349.4751</v>
      </c>
      <c r="H43" s="28">
        <f t="shared" ref="H43:H51" si="6">C43/1000000000</f>
        <v>-1588.87382152024</v>
      </c>
      <c r="I43" s="28">
        <f t="shared" ref="I43:I51" si="7">D43/1000000000</f>
        <v>893.2461650899661</v>
      </c>
      <c r="J43" s="28">
        <f t="shared" ref="J43:J51" si="8">E43/1000000000</f>
        <v>1855.6949163494751</v>
      </c>
      <c r="L43" s="28">
        <f t="shared" ref="L43:L51" si="9">H43*$H$19</f>
        <v>-1166.2335539478331</v>
      </c>
      <c r="M43" s="28">
        <f t="shared" ref="M43:M51" si="10">I43*$H$19</f>
        <v>655.64278015884838</v>
      </c>
      <c r="N43" s="28">
        <f t="shared" ref="N43:N51" si="11">J43*$H$19</f>
        <v>1362.0802659247581</v>
      </c>
      <c r="P43" s="28">
        <f t="shared" ref="P43:P51" si="12">H43*$H$20</f>
        <v>-422.64026757240674</v>
      </c>
      <c r="Q43" s="28">
        <f t="shared" si="4"/>
        <v>237.60338493111763</v>
      </c>
      <c r="R43" s="28">
        <f t="shared" si="4"/>
        <v>493.61465042471673</v>
      </c>
    </row>
    <row r="44" spans="1:18" s="28" customFormat="1">
      <c r="A44" s="28" t="s">
        <v>10</v>
      </c>
      <c r="C44" s="28">
        <f t="shared" si="5"/>
        <v>566647396.71468973</v>
      </c>
      <c r="D44" s="28">
        <f t="shared" si="0"/>
        <v>2963972830.3740053</v>
      </c>
      <c r="E44" s="28">
        <f t="shared" si="1"/>
        <v>79505894.687882334</v>
      </c>
      <c r="H44" s="28">
        <f t="shared" si="6"/>
        <v>0.56664739671468978</v>
      </c>
      <c r="I44" s="28">
        <f t="shared" si="7"/>
        <v>2.9639728303740052</v>
      </c>
      <c r="J44" s="28">
        <f t="shared" si="8"/>
        <v>7.9505894687882328E-2</v>
      </c>
      <c r="L44" s="28">
        <f t="shared" si="9"/>
        <v>0.41591924944270486</v>
      </c>
      <c r="M44" s="28">
        <f t="shared" si="10"/>
        <v>2.1755563726668532</v>
      </c>
      <c r="N44" s="28">
        <f t="shared" si="11"/>
        <v>5.8357335155118865E-2</v>
      </c>
      <c r="P44" s="28">
        <f t="shared" si="12"/>
        <v>0.15072814727198491</v>
      </c>
      <c r="Q44" s="28">
        <f t="shared" si="4"/>
        <v>0.78841645770715196</v>
      </c>
      <c r="R44" s="28">
        <f t="shared" si="4"/>
        <v>2.1148559532763459E-2</v>
      </c>
    </row>
    <row r="45" spans="1:18">
      <c r="A45" t="s">
        <v>12</v>
      </c>
      <c r="C45" s="28">
        <f t="shared" si="5"/>
        <v>-1268180640224.9355</v>
      </c>
      <c r="D45" s="28">
        <f t="shared" si="0"/>
        <v>975712956226.2887</v>
      </c>
      <c r="E45" s="28">
        <f t="shared" si="1"/>
        <v>1867511998639.7642</v>
      </c>
      <c r="H45" s="28">
        <f t="shared" si="6"/>
        <v>-1268.1806402249356</v>
      </c>
      <c r="I45" s="28">
        <f t="shared" si="7"/>
        <v>975.71295622628872</v>
      </c>
      <c r="J45" s="28">
        <f t="shared" si="8"/>
        <v>1867.5119986397642</v>
      </c>
      <c r="L45" s="28">
        <f t="shared" si="9"/>
        <v>-930.8447247763562</v>
      </c>
      <c r="M45" s="28">
        <f t="shared" si="10"/>
        <v>716.17341362196771</v>
      </c>
      <c r="N45" s="28">
        <f t="shared" si="11"/>
        <v>1370.7540055823931</v>
      </c>
      <c r="P45" s="28">
        <f t="shared" si="12"/>
        <v>-337.33591544857939</v>
      </c>
      <c r="Q45" s="28">
        <f t="shared" si="4"/>
        <v>259.53954260432101</v>
      </c>
      <c r="R45" s="28">
        <f t="shared" si="4"/>
        <v>496.7579930573711</v>
      </c>
    </row>
    <row r="46" spans="1:18">
      <c r="A46" t="s">
        <v>13</v>
      </c>
      <c r="C46" s="28">
        <f t="shared" si="5"/>
        <v>253687731.87097323</v>
      </c>
      <c r="D46" s="28">
        <f t="shared" si="0"/>
        <v>1233550688.092262</v>
      </c>
      <c r="E46" s="28">
        <f t="shared" si="1"/>
        <v>1010181357.9198289</v>
      </c>
      <c r="H46" s="28">
        <f t="shared" si="6"/>
        <v>0.25368773187097321</v>
      </c>
      <c r="I46" s="28">
        <f t="shared" si="7"/>
        <v>1.233550688092262</v>
      </c>
      <c r="J46" s="28">
        <f t="shared" si="8"/>
        <v>1.0101813579198289</v>
      </c>
      <c r="L46" s="28">
        <f t="shared" si="9"/>
        <v>0.18620682216903228</v>
      </c>
      <c r="M46" s="28">
        <f t="shared" si="10"/>
        <v>0.90542633622861779</v>
      </c>
      <c r="N46" s="28">
        <f t="shared" si="11"/>
        <v>0.74147322413020367</v>
      </c>
      <c r="P46" s="28">
        <f t="shared" si="12"/>
        <v>6.7480909701940914E-2</v>
      </c>
      <c r="Q46" s="28">
        <f t="shared" si="4"/>
        <v>0.32812435186364408</v>
      </c>
      <c r="R46" s="28">
        <f t="shared" si="4"/>
        <v>0.26870813378962516</v>
      </c>
    </row>
    <row r="47" spans="1:18">
      <c r="A47" t="s">
        <v>14</v>
      </c>
      <c r="C47" s="28">
        <f t="shared" si="5"/>
        <v>488829473.32941175</v>
      </c>
      <c r="D47" s="28">
        <f t="shared" si="0"/>
        <v>599331358.41482866</v>
      </c>
      <c r="E47" s="28">
        <f t="shared" si="1"/>
        <v>17658411529.164135</v>
      </c>
      <c r="H47" s="28">
        <f t="shared" si="6"/>
        <v>0.48882947332941173</v>
      </c>
      <c r="I47" s="28">
        <f t="shared" si="7"/>
        <v>0.59933135841482865</v>
      </c>
      <c r="J47" s="28">
        <f t="shared" si="8"/>
        <v>17.658411529164134</v>
      </c>
      <c r="L47" s="28">
        <f t="shared" si="9"/>
        <v>0.358800885403187</v>
      </c>
      <c r="M47" s="28">
        <f t="shared" si="10"/>
        <v>0.43990928080603692</v>
      </c>
      <c r="N47" s="28">
        <f t="shared" si="11"/>
        <v>12.96127594010343</v>
      </c>
      <c r="P47" s="28">
        <f t="shared" si="12"/>
        <v>0.13002858792622474</v>
      </c>
      <c r="Q47" s="28">
        <f t="shared" si="4"/>
        <v>0.15942207760879171</v>
      </c>
      <c r="R47" s="28">
        <f t="shared" si="4"/>
        <v>4.6971355890607018</v>
      </c>
    </row>
    <row r="48" spans="1:18">
      <c r="A48" t="s">
        <v>15</v>
      </c>
      <c r="C48" s="28">
        <f t="shared" si="5"/>
        <v>1585290305.063652</v>
      </c>
      <c r="D48" s="28">
        <f t="shared" si="0"/>
        <v>1425762477.4280267</v>
      </c>
      <c r="E48" s="28">
        <f t="shared" si="1"/>
        <v>1296521664.548481</v>
      </c>
      <c r="H48" s="28">
        <f t="shared" si="6"/>
        <v>1.585290305063652</v>
      </c>
      <c r="I48" s="28">
        <f t="shared" si="7"/>
        <v>1.4257624774280266</v>
      </c>
      <c r="J48" s="28">
        <f t="shared" si="8"/>
        <v>1.2965216645484809</v>
      </c>
      <c r="L48" s="28">
        <f t="shared" si="9"/>
        <v>1.1636032524876465</v>
      </c>
      <c r="M48" s="28">
        <f t="shared" si="10"/>
        <v>1.0465098100397983</v>
      </c>
      <c r="N48" s="28">
        <f t="shared" si="11"/>
        <v>0.95164703964346486</v>
      </c>
      <c r="P48" s="28">
        <f t="shared" si="12"/>
        <v>0.42168705257600547</v>
      </c>
      <c r="Q48" s="28">
        <f t="shared" si="4"/>
        <v>0.37925266738822822</v>
      </c>
      <c r="R48" s="28">
        <f t="shared" si="4"/>
        <v>0.34487462490501603</v>
      </c>
    </row>
    <row r="49" spans="1:18">
      <c r="A49" t="s">
        <v>16</v>
      </c>
      <c r="C49" s="28">
        <f t="shared" si="5"/>
        <v>102201885.0954171</v>
      </c>
      <c r="D49" s="28">
        <f t="shared" si="0"/>
        <v>302713674.4211818</v>
      </c>
      <c r="E49" s="28">
        <f t="shared" si="1"/>
        <v>127359904.19534755</v>
      </c>
      <c r="H49" s="28">
        <f t="shared" si="6"/>
        <v>0.1022018850954171</v>
      </c>
      <c r="I49" s="28">
        <f t="shared" si="7"/>
        <v>0.3027136744211818</v>
      </c>
      <c r="J49" s="28">
        <f t="shared" si="8"/>
        <v>0.12735990419534754</v>
      </c>
      <c r="L49" s="28">
        <f t="shared" si="9"/>
        <v>7.5016194527614377E-2</v>
      </c>
      <c r="M49" s="28">
        <f t="shared" si="10"/>
        <v>0.22219186921403059</v>
      </c>
      <c r="N49" s="28">
        <f t="shared" si="11"/>
        <v>9.3482183222126702E-2</v>
      </c>
      <c r="P49" s="28">
        <f t="shared" si="12"/>
        <v>2.718569056780272E-2</v>
      </c>
      <c r="Q49" s="28">
        <f t="shared" si="4"/>
        <v>8.0521805207151201E-2</v>
      </c>
      <c r="R49" s="28">
        <f t="shared" si="4"/>
        <v>3.3877720973220837E-2</v>
      </c>
    </row>
    <row r="50" spans="1:18">
      <c r="A50" t="s">
        <v>17</v>
      </c>
      <c r="C50" s="28">
        <f t="shared" si="5"/>
        <v>83913913.81281282</v>
      </c>
      <c r="D50" s="28">
        <f t="shared" si="0"/>
        <v>106351885.09041709</v>
      </c>
      <c r="E50" s="28">
        <f t="shared" si="1"/>
        <v>67313913.832812831</v>
      </c>
      <c r="H50" s="28">
        <f t="shared" si="6"/>
        <v>8.3913913812812824E-2</v>
      </c>
      <c r="I50" s="28">
        <f t="shared" si="7"/>
        <v>0.10635188509041708</v>
      </c>
      <c r="J50" s="28">
        <f t="shared" si="8"/>
        <v>6.7313913832812836E-2</v>
      </c>
      <c r="L50" s="28">
        <f t="shared" si="9"/>
        <v>6.1592821661542008E-2</v>
      </c>
      <c r="M50" s="28">
        <f t="shared" si="10"/>
        <v>7.8062294965232204E-2</v>
      </c>
      <c r="N50" s="28">
        <f t="shared" si="11"/>
        <v>4.9408419911070638E-2</v>
      </c>
      <c r="P50" s="28">
        <f t="shared" si="12"/>
        <v>2.2321092151270813E-2</v>
      </c>
      <c r="Q50" s="28">
        <f t="shared" si="4"/>
        <v>2.8289590125184869E-2</v>
      </c>
      <c r="R50" s="28">
        <f t="shared" si="4"/>
        <v>1.7905493921742194E-2</v>
      </c>
    </row>
    <row r="51" spans="1:18">
      <c r="A51" t="s">
        <v>18</v>
      </c>
      <c r="C51" s="28">
        <f t="shared" si="5"/>
        <v>1399174506.1554222</v>
      </c>
      <c r="D51" s="28">
        <f t="shared" si="0"/>
        <v>227099760.59836894</v>
      </c>
      <c r="E51" s="28">
        <f t="shared" si="1"/>
        <v>0</v>
      </c>
      <c r="H51" s="28">
        <f t="shared" si="6"/>
        <v>1.3991745061554222</v>
      </c>
      <c r="I51" s="28">
        <f t="shared" si="7"/>
        <v>0.22709976059836895</v>
      </c>
      <c r="J51" s="28">
        <f t="shared" si="8"/>
        <v>0</v>
      </c>
      <c r="L51" s="28">
        <f t="shared" si="9"/>
        <v>1.0269942362984901</v>
      </c>
      <c r="M51" s="28">
        <f t="shared" si="10"/>
        <v>0.16669124842772423</v>
      </c>
      <c r="N51" s="28">
        <f t="shared" si="11"/>
        <v>0</v>
      </c>
      <c r="P51" s="28">
        <f t="shared" si="12"/>
        <v>0.37218026985693198</v>
      </c>
      <c r="Q51" s="28">
        <f t="shared" si="4"/>
        <v>6.0408512170644697E-2</v>
      </c>
      <c r="R51" s="28">
        <f t="shared" si="4"/>
        <v>0</v>
      </c>
    </row>
    <row r="53" spans="1:18">
      <c r="C53" s="13" t="s">
        <v>193</v>
      </c>
      <c r="H53" s="13" t="s">
        <v>192</v>
      </c>
    </row>
    <row r="54" spans="1:18">
      <c r="A54" s="13" t="s">
        <v>170</v>
      </c>
      <c r="C54" t="s">
        <v>4</v>
      </c>
      <c r="D54" t="s">
        <v>5</v>
      </c>
      <c r="E54" t="s">
        <v>6</v>
      </c>
      <c r="H54" t="s">
        <v>4</v>
      </c>
      <c r="I54" t="s">
        <v>5</v>
      </c>
      <c r="J54" t="s">
        <v>6</v>
      </c>
    </row>
    <row r="55" spans="1:18">
      <c r="A55" t="s">
        <v>8</v>
      </c>
      <c r="C55">
        <f t="shared" ref="C55:C64" si="13">($B$15*B27+$B$16*H27)*0.1</f>
        <v>147436409.19296682</v>
      </c>
      <c r="D55" s="28">
        <f t="shared" ref="D55:D64" si="14">($B$15*C27+$B$16*I27)*0.1</f>
        <v>675080662.32993996</v>
      </c>
      <c r="E55" s="28">
        <f t="shared" ref="E55:E64" si="15">($B$15*D27+$B$16*J27)*0.1</f>
        <v>1130345803.8127458</v>
      </c>
      <c r="H55">
        <f>C55/1000000000</f>
        <v>0.14743640919296683</v>
      </c>
      <c r="I55" s="28">
        <f t="shared" ref="I55:J55" si="16">D55/1000000000</f>
        <v>0.67508066232993991</v>
      </c>
      <c r="J55" s="28">
        <f t="shared" si="16"/>
        <v>1.1303458038127459</v>
      </c>
    </row>
    <row r="56" spans="1:18">
      <c r="A56" t="s">
        <v>9</v>
      </c>
      <c r="C56" s="28">
        <f t="shared" si="13"/>
        <v>-66970302810.714409</v>
      </c>
      <c r="D56" s="28">
        <f t="shared" si="14"/>
        <v>37649916154.668282</v>
      </c>
      <c r="E56" s="28">
        <f t="shared" si="15"/>
        <v>78216689575.336792</v>
      </c>
      <c r="H56" s="28">
        <f t="shared" ref="H56:H64" si="17">C56/1000000000</f>
        <v>-66.970302810714415</v>
      </c>
      <c r="I56" s="28">
        <f t="shared" ref="I56:I64" si="18">D56/1000000000</f>
        <v>37.649916154668283</v>
      </c>
      <c r="J56" s="28">
        <f t="shared" ref="J56:J64" si="19">E56/1000000000</f>
        <v>78.216689575336787</v>
      </c>
    </row>
    <row r="57" spans="1:18" s="28" customFormat="1">
      <c r="A57" s="28" t="s">
        <v>10</v>
      </c>
      <c r="C57" s="28">
        <f t="shared" si="13"/>
        <v>23883927.868215796</v>
      </c>
      <c r="D57" s="28">
        <f t="shared" si="14"/>
        <v>124930095.31930839</v>
      </c>
      <c r="E57" s="28">
        <f t="shared" si="15"/>
        <v>3351136.9942452181</v>
      </c>
      <c r="H57" s="28">
        <f t="shared" si="17"/>
        <v>2.3883927868215797E-2</v>
      </c>
      <c r="I57" s="28">
        <f t="shared" si="18"/>
        <v>0.12493009531930839</v>
      </c>
      <c r="J57" s="28">
        <f t="shared" si="19"/>
        <v>3.3511369942452181E-3</v>
      </c>
    </row>
    <row r="58" spans="1:18">
      <c r="A58" t="s">
        <v>12</v>
      </c>
      <c r="C58" s="28">
        <f t="shared" si="13"/>
        <v>-53453232310.97599</v>
      </c>
      <c r="D58" s="28">
        <f t="shared" si="14"/>
        <v>41125853576.14534</v>
      </c>
      <c r="E58" s="28">
        <f t="shared" si="15"/>
        <v>78714774173.749146</v>
      </c>
      <c r="H58" s="28">
        <f t="shared" si="17"/>
        <v>-53.453232310975991</v>
      </c>
      <c r="I58" s="28">
        <f t="shared" si="18"/>
        <v>41.125853576145339</v>
      </c>
      <c r="J58" s="28">
        <f t="shared" si="19"/>
        <v>78.714774173749149</v>
      </c>
    </row>
    <row r="59" spans="1:18">
      <c r="A59" t="s">
        <v>13</v>
      </c>
      <c r="C59" s="28">
        <f t="shared" si="13"/>
        <v>10692821.539791465</v>
      </c>
      <c r="D59" s="28">
        <f t="shared" si="14"/>
        <v>51993595.712251812</v>
      </c>
      <c r="E59" s="28">
        <f t="shared" si="15"/>
        <v>42578680.897958152</v>
      </c>
      <c r="H59" s="28">
        <f t="shared" si="17"/>
        <v>1.0692821539791465E-2</v>
      </c>
      <c r="I59" s="28">
        <f t="shared" si="18"/>
        <v>5.199359571225181E-2</v>
      </c>
      <c r="J59" s="28">
        <f t="shared" si="19"/>
        <v>4.2578680897958153E-2</v>
      </c>
    </row>
    <row r="60" spans="1:18">
      <c r="A60" t="s">
        <v>14</v>
      </c>
      <c r="C60" s="28">
        <f t="shared" si="13"/>
        <v>20603938.09015609</v>
      </c>
      <c r="D60" s="28">
        <f t="shared" si="14"/>
        <v>25261541.862773146</v>
      </c>
      <c r="E60" s="28">
        <f t="shared" si="15"/>
        <v>744293946.59723651</v>
      </c>
      <c r="H60" s="28">
        <f t="shared" si="17"/>
        <v>2.060393809015609E-2</v>
      </c>
      <c r="I60" s="28">
        <f t="shared" si="18"/>
        <v>2.5261541862773147E-2</v>
      </c>
      <c r="J60" s="28">
        <f t="shared" si="19"/>
        <v>0.74429394659723647</v>
      </c>
    </row>
    <row r="61" spans="1:18">
      <c r="A61" t="s">
        <v>15</v>
      </c>
      <c r="C61" s="28">
        <f t="shared" si="13"/>
        <v>66819259.235715322</v>
      </c>
      <c r="D61" s="28">
        <f t="shared" si="14"/>
        <v>60095234.471262246</v>
      </c>
      <c r="E61" s="28">
        <f t="shared" si="15"/>
        <v>54647793.48707848</v>
      </c>
      <c r="H61" s="28">
        <f t="shared" si="17"/>
        <v>6.6819259235715328E-2</v>
      </c>
      <c r="I61" s="28">
        <f t="shared" si="18"/>
        <v>6.0095234471262249E-2</v>
      </c>
      <c r="J61" s="28">
        <f t="shared" si="19"/>
        <v>5.4647793487078482E-2</v>
      </c>
    </row>
    <row r="62" spans="1:18">
      <c r="A62" t="s">
        <v>16</v>
      </c>
      <c r="C62" s="28">
        <f t="shared" si="13"/>
        <v>4307762.5799870556</v>
      </c>
      <c r="D62" s="28">
        <f t="shared" si="14"/>
        <v>12759242.531627491</v>
      </c>
      <c r="E62" s="28">
        <f t="shared" si="15"/>
        <v>5368161.5458583795</v>
      </c>
      <c r="H62" s="28">
        <f t="shared" si="17"/>
        <v>4.3077625799870555E-3</v>
      </c>
      <c r="I62" s="28">
        <f t="shared" si="18"/>
        <v>1.2759242531627491E-2</v>
      </c>
      <c r="J62" s="28">
        <f t="shared" si="19"/>
        <v>5.3681615458583791E-3</v>
      </c>
    </row>
    <row r="63" spans="1:18">
      <c r="A63" t="s">
        <v>17</v>
      </c>
      <c r="C63" s="28">
        <f t="shared" si="13"/>
        <v>3536932.9785415418</v>
      </c>
      <c r="D63" s="28">
        <f t="shared" si="14"/>
        <v>4482683.1763020558</v>
      </c>
      <c r="E63" s="28">
        <f t="shared" si="15"/>
        <v>2837250.5932815424</v>
      </c>
      <c r="H63" s="28">
        <f t="shared" si="17"/>
        <v>3.5369329785415416E-3</v>
      </c>
      <c r="I63" s="28">
        <f t="shared" si="18"/>
        <v>4.4826831763020557E-3</v>
      </c>
      <c r="J63" s="28">
        <f t="shared" si="19"/>
        <v>2.8372505932815423E-3</v>
      </c>
    </row>
    <row r="64" spans="1:18">
      <c r="A64" t="s">
        <v>18</v>
      </c>
      <c r="C64" s="28">
        <f t="shared" si="13"/>
        <v>58974563.677186728</v>
      </c>
      <c r="D64" s="28">
        <f t="shared" si="14"/>
        <v>9572150.7457159497</v>
      </c>
      <c r="E64" s="28">
        <f t="shared" si="15"/>
        <v>0</v>
      </c>
      <c r="H64" s="28">
        <f t="shared" si="17"/>
        <v>5.8974563677186731E-2</v>
      </c>
      <c r="I64" s="28">
        <f t="shared" si="18"/>
        <v>9.5721507457159506E-3</v>
      </c>
      <c r="J64" s="28">
        <f t="shared" si="19"/>
        <v>0</v>
      </c>
    </row>
    <row r="66" spans="1:18">
      <c r="C66" s="13" t="s">
        <v>193</v>
      </c>
      <c r="H66" s="13" t="s">
        <v>192</v>
      </c>
    </row>
    <row r="67" spans="1:18">
      <c r="A67" s="13" t="s">
        <v>169</v>
      </c>
      <c r="C67" t="s">
        <v>4</v>
      </c>
      <c r="D67" t="s">
        <v>5</v>
      </c>
      <c r="E67" t="s">
        <v>6</v>
      </c>
      <c r="H67" t="s">
        <v>4</v>
      </c>
      <c r="I67" t="s">
        <v>5</v>
      </c>
      <c r="J67" t="s">
        <v>6</v>
      </c>
    </row>
    <row r="68" spans="1:18">
      <c r="A68" t="s">
        <v>8</v>
      </c>
      <c r="C68">
        <f t="shared" ref="C68:C77" si="20">($B$10*B27+$B$11*H27)*0.1</f>
        <v>695990378.46459734</v>
      </c>
      <c r="D68" s="28">
        <f t="shared" ref="D68:D77" si="21">($B$10*C27+$B$11*I27)*0.1</f>
        <v>3186795230.8455925</v>
      </c>
      <c r="E68" s="28">
        <f t="shared" ref="E68:E77" si="22">($B$10*D27+$B$11*J27)*0.1</f>
        <v>5335926234.8952465</v>
      </c>
      <c r="H68">
        <f>C68/1000000000</f>
        <v>0.69599037846459733</v>
      </c>
      <c r="I68" s="28">
        <f t="shared" ref="I68:J68" si="23">D68/1000000000</f>
        <v>3.1867952308455925</v>
      </c>
      <c r="J68" s="28">
        <f t="shared" si="23"/>
        <v>5.3359262348952461</v>
      </c>
    </row>
    <row r="69" spans="1:18">
      <c r="A69" t="s">
        <v>9</v>
      </c>
      <c r="C69" s="28">
        <f t="shared" si="20"/>
        <v>-316140949540.57849</v>
      </c>
      <c r="D69" s="28">
        <f t="shared" si="21"/>
        <v>177730721584.19025</v>
      </c>
      <c r="E69" s="28">
        <f t="shared" si="22"/>
        <v>369230800436.39209</v>
      </c>
      <c r="H69" s="28">
        <f t="shared" ref="H69:H77" si="24">C69/1000000000</f>
        <v>-316.1409495405785</v>
      </c>
      <c r="I69" s="28">
        <f t="shared" ref="I69:I77" si="25">D69/1000000000</f>
        <v>177.73072158419023</v>
      </c>
      <c r="J69" s="28">
        <f t="shared" ref="J69:J77" si="26">E69/1000000000</f>
        <v>369.23080043639209</v>
      </c>
    </row>
    <row r="70" spans="1:18" s="28" customFormat="1">
      <c r="A70" s="28" t="s">
        <v>10</v>
      </c>
      <c r="C70" s="28">
        <f t="shared" si="20"/>
        <v>112746804.45088881</v>
      </c>
      <c r="D70" s="28">
        <f t="shared" si="21"/>
        <v>589746757.93346334</v>
      </c>
      <c r="E70" s="28">
        <f t="shared" si="22"/>
        <v>15819424.236375822</v>
      </c>
      <c r="H70" s="28">
        <f t="shared" si="24"/>
        <v>0.11274680445088882</v>
      </c>
      <c r="I70" s="28">
        <f t="shared" si="25"/>
        <v>0.58974675793346332</v>
      </c>
      <c r="J70" s="28">
        <f t="shared" si="26"/>
        <v>1.581942423637582E-2</v>
      </c>
    </row>
    <row r="71" spans="1:18">
      <c r="A71" t="s">
        <v>12</v>
      </c>
      <c r="C71" s="28">
        <f t="shared" si="20"/>
        <v>-252332077197.97696</v>
      </c>
      <c r="D71" s="28">
        <f t="shared" si="21"/>
        <v>194139280465.50952</v>
      </c>
      <c r="E71" s="28">
        <f t="shared" si="22"/>
        <v>371582065568.62061</v>
      </c>
      <c r="H71" s="28">
        <f t="shared" si="24"/>
        <v>-252.33207719797696</v>
      </c>
      <c r="I71" s="28">
        <f t="shared" si="25"/>
        <v>194.13928046550953</v>
      </c>
      <c r="J71" s="28">
        <f t="shared" si="26"/>
        <v>371.58206556862058</v>
      </c>
    </row>
    <row r="72" spans="1:18">
      <c r="A72" t="s">
        <v>13</v>
      </c>
      <c r="C72" s="28">
        <f t="shared" si="20"/>
        <v>50476683.141363911</v>
      </c>
      <c r="D72" s="28">
        <f t="shared" si="21"/>
        <v>245441696.22405338</v>
      </c>
      <c r="E72" s="28">
        <f t="shared" si="22"/>
        <v>200997517.47146365</v>
      </c>
      <c r="H72" s="28">
        <f t="shared" si="24"/>
        <v>5.0476683141363908E-2</v>
      </c>
      <c r="I72" s="28">
        <f t="shared" si="25"/>
        <v>0.24544169622405337</v>
      </c>
      <c r="J72" s="28">
        <f t="shared" si="26"/>
        <v>0.20099751747146366</v>
      </c>
    </row>
    <row r="73" spans="1:18">
      <c r="A73" t="s">
        <v>14</v>
      </c>
      <c r="C73" s="28">
        <f t="shared" si="20"/>
        <v>97263238.759839118</v>
      </c>
      <c r="D73" s="28">
        <f t="shared" si="21"/>
        <v>119249988.37064365</v>
      </c>
      <c r="E73" s="28">
        <f t="shared" si="22"/>
        <v>3513524430.0688701</v>
      </c>
      <c r="H73" s="28">
        <f t="shared" si="24"/>
        <v>9.7263238759839124E-2</v>
      </c>
      <c r="I73" s="28">
        <f t="shared" si="25"/>
        <v>0.11924998837064364</v>
      </c>
      <c r="J73" s="28">
        <f t="shared" si="26"/>
        <v>3.5135244300688702</v>
      </c>
    </row>
    <row r="74" spans="1:18">
      <c r="A74" t="s">
        <v>15</v>
      </c>
      <c r="C74" s="28">
        <f t="shared" si="20"/>
        <v>315427931.12468189</v>
      </c>
      <c r="D74" s="28">
        <f t="shared" si="21"/>
        <v>283686405.6342451</v>
      </c>
      <c r="E74" s="28">
        <f t="shared" si="22"/>
        <v>257971139.41880551</v>
      </c>
      <c r="H74" s="28">
        <f t="shared" si="24"/>
        <v>0.31542793112468187</v>
      </c>
      <c r="I74" s="28">
        <f t="shared" si="25"/>
        <v>0.28368640563424508</v>
      </c>
      <c r="J74" s="28">
        <f t="shared" si="26"/>
        <v>0.25797113941880551</v>
      </c>
    </row>
    <row r="75" spans="1:18">
      <c r="A75" t="s">
        <v>16</v>
      </c>
      <c r="C75" s="28">
        <f t="shared" si="20"/>
        <v>20335284.376444533</v>
      </c>
      <c r="D75" s="28">
        <f t="shared" si="21"/>
        <v>60231459.020996183</v>
      </c>
      <c r="E75" s="28">
        <f t="shared" si="22"/>
        <v>25341018.588367108</v>
      </c>
      <c r="H75" s="28">
        <f t="shared" si="24"/>
        <v>2.0335284376444534E-2</v>
      </c>
      <c r="I75" s="28">
        <f t="shared" si="25"/>
        <v>6.0231459020996185E-2</v>
      </c>
      <c r="J75" s="28">
        <f t="shared" si="26"/>
        <v>2.5341018588367108E-2</v>
      </c>
    </row>
    <row r="76" spans="1:18">
      <c r="A76" t="s">
        <v>17</v>
      </c>
      <c r="C76" s="28">
        <f t="shared" si="20"/>
        <v>16696495.362398399</v>
      </c>
      <c r="D76" s="28">
        <f t="shared" si="21"/>
        <v>21161016.993624534</v>
      </c>
      <c r="E76" s="28">
        <f t="shared" si="22"/>
        <v>13393564.893678401</v>
      </c>
      <c r="H76" s="28">
        <f t="shared" si="24"/>
        <v>1.6696495362398398E-2</v>
      </c>
      <c r="I76" s="28">
        <f t="shared" si="25"/>
        <v>2.1161016993624535E-2</v>
      </c>
      <c r="J76" s="28">
        <f t="shared" si="26"/>
        <v>1.3393564893678401E-2</v>
      </c>
    </row>
    <row r="77" spans="1:18">
      <c r="A77" t="s">
        <v>18</v>
      </c>
      <c r="C77" s="28">
        <f t="shared" si="20"/>
        <v>278396151.38583893</v>
      </c>
      <c r="D77" s="28">
        <f t="shared" si="21"/>
        <v>45186428.892957777</v>
      </c>
      <c r="E77" s="28">
        <f t="shared" si="22"/>
        <v>0</v>
      </c>
      <c r="H77" s="28">
        <f t="shared" si="24"/>
        <v>0.27839615138583895</v>
      </c>
      <c r="I77" s="28">
        <f t="shared" si="25"/>
        <v>4.5186428892957778E-2</v>
      </c>
      <c r="J77" s="28">
        <f t="shared" si="26"/>
        <v>0</v>
      </c>
    </row>
    <row r="79" spans="1:18">
      <c r="C79" s="13" t="s">
        <v>193</v>
      </c>
      <c r="H79" s="13" t="s">
        <v>192</v>
      </c>
      <c r="P79" s="13"/>
    </row>
    <row r="80" spans="1:18">
      <c r="A80" s="13" t="s">
        <v>7</v>
      </c>
      <c r="C80" s="28" t="s">
        <v>4</v>
      </c>
      <c r="D80" s="28" t="s">
        <v>5</v>
      </c>
      <c r="E80" s="28" t="s">
        <v>6</v>
      </c>
      <c r="F80" s="28"/>
      <c r="G80" s="28"/>
      <c r="H80" s="28" t="s">
        <v>4</v>
      </c>
      <c r="I80" s="28" t="s">
        <v>5</v>
      </c>
      <c r="J80" s="28" t="s">
        <v>6</v>
      </c>
      <c r="K80" s="28"/>
      <c r="P80" s="28"/>
      <c r="Q80" s="28"/>
      <c r="R80" s="28"/>
    </row>
    <row r="81" spans="1:18">
      <c r="A81" s="28" t="s">
        <v>8</v>
      </c>
      <c r="C81">
        <f t="shared" ref="C81:E82" si="27">SUM(C42,C55,C68,)</f>
        <v>4341363053.0461206</v>
      </c>
      <c r="D81" s="28">
        <f t="shared" si="27"/>
        <v>19878198752.312748</v>
      </c>
      <c r="E81" s="28">
        <f t="shared" si="27"/>
        <v>33283783406.68692</v>
      </c>
      <c r="H81">
        <f>C81/1000000000</f>
        <v>4.3413630530461207</v>
      </c>
      <c r="I81" s="28">
        <f t="shared" ref="I81:J83" si="28">D81/1000000000</f>
        <v>19.878198752312748</v>
      </c>
      <c r="J81" s="28">
        <f t="shared" si="28"/>
        <v>33.283783406686922</v>
      </c>
      <c r="Q81" s="28"/>
      <c r="R81" s="28"/>
    </row>
    <row r="82" spans="1:18">
      <c r="A82" s="28" t="s">
        <v>9</v>
      </c>
      <c r="C82" s="28">
        <f t="shared" si="27"/>
        <v>-1971985073871.5327</v>
      </c>
      <c r="D82" s="28">
        <f t="shared" si="27"/>
        <v>1108626802828.8247</v>
      </c>
      <c r="E82" s="28">
        <f t="shared" si="27"/>
        <v>2303142406361.2041</v>
      </c>
      <c r="H82" s="28">
        <f t="shared" ref="H82:H90" si="29">C82/1000000000</f>
        <v>-1971.9850738715327</v>
      </c>
      <c r="I82" s="28">
        <f t="shared" si="28"/>
        <v>1108.6268028288248</v>
      </c>
      <c r="J82" s="28">
        <f t="shared" ref="J82:J90" si="30">E82/1000000000</f>
        <v>2303.1424063612039</v>
      </c>
      <c r="P82" s="28"/>
      <c r="Q82" s="28"/>
      <c r="R82" s="28"/>
    </row>
    <row r="83" spans="1:18" s="28" customFormat="1">
      <c r="A83" s="28" t="s">
        <v>10</v>
      </c>
      <c r="B83"/>
      <c r="C83" s="28">
        <f t="shared" ref="C83:E83" si="31">SUM(C44,C57,C70,)</f>
        <v>703278129.0337944</v>
      </c>
      <c r="D83" s="28">
        <f t="shared" si="31"/>
        <v>3678649683.6267767</v>
      </c>
      <c r="E83" s="28">
        <f t="shared" si="31"/>
        <v>98676455.918503374</v>
      </c>
      <c r="F83"/>
      <c r="G83"/>
      <c r="H83" s="28">
        <f t="shared" si="29"/>
        <v>0.70327812903379439</v>
      </c>
      <c r="I83" s="28">
        <f t="shared" si="28"/>
        <v>3.6786496836267766</v>
      </c>
      <c r="J83" s="28">
        <f t="shared" si="30"/>
        <v>9.8676455918503381E-2</v>
      </c>
      <c r="K83"/>
      <c r="L83"/>
      <c r="M83"/>
      <c r="N83"/>
      <c r="O83"/>
    </row>
    <row r="84" spans="1:18">
      <c r="A84" s="28" t="s">
        <v>12</v>
      </c>
      <c r="C84" s="28">
        <f t="shared" ref="C84:E84" si="32">SUM(C45,C58,C71,)</f>
        <v>-1573965949733.8887</v>
      </c>
      <c r="D84" s="28">
        <f t="shared" si="32"/>
        <v>1210978090267.9436</v>
      </c>
      <c r="E84" s="28">
        <f t="shared" si="32"/>
        <v>2317808838382.1338</v>
      </c>
      <c r="H84" s="28">
        <f t="shared" si="29"/>
        <v>-1573.9659497338887</v>
      </c>
      <c r="I84" s="28">
        <f t="shared" ref="I84:I90" si="33">D84/1000000000</f>
        <v>1210.9780902679436</v>
      </c>
      <c r="J84" s="28">
        <f t="shared" si="30"/>
        <v>2317.8088383821337</v>
      </c>
      <c r="P84" s="28"/>
      <c r="Q84" s="28"/>
      <c r="R84" s="28"/>
    </row>
    <row r="85" spans="1:18">
      <c r="A85" s="28" t="s">
        <v>13</v>
      </c>
      <c r="C85" s="28">
        <f t="shared" ref="C85:E85" si="34">SUM(C46,C59,C72,)</f>
        <v>314857236.55212861</v>
      </c>
      <c r="D85" s="28">
        <f t="shared" si="34"/>
        <v>1530985980.0285673</v>
      </c>
      <c r="E85" s="28">
        <f t="shared" si="34"/>
        <v>1253757556.2892506</v>
      </c>
      <c r="H85" s="28">
        <f t="shared" si="29"/>
        <v>0.31485723655212861</v>
      </c>
      <c r="I85" s="28">
        <f t="shared" si="33"/>
        <v>1.5309859800285672</v>
      </c>
      <c r="J85" s="28">
        <f t="shared" si="30"/>
        <v>1.2537575562892507</v>
      </c>
      <c r="P85" s="28"/>
      <c r="Q85" s="28"/>
      <c r="R85" s="28"/>
    </row>
    <row r="86" spans="1:18">
      <c r="A86" s="28" t="s">
        <v>14</v>
      </c>
      <c r="C86" s="28">
        <f t="shared" ref="C86:E86" si="35">SUM(C47,C60,C73,)</f>
        <v>606696650.17940688</v>
      </c>
      <c r="D86" s="28">
        <f t="shared" si="35"/>
        <v>743842888.64824545</v>
      </c>
      <c r="E86" s="28">
        <f t="shared" si="35"/>
        <v>21916229905.830242</v>
      </c>
      <c r="H86" s="28">
        <f t="shared" si="29"/>
        <v>0.60669665017940688</v>
      </c>
      <c r="I86" s="28">
        <f t="shared" si="33"/>
        <v>0.74384288864824544</v>
      </c>
      <c r="J86" s="28">
        <f t="shared" si="30"/>
        <v>21.916229905830242</v>
      </c>
      <c r="P86" s="28"/>
      <c r="Q86" s="28"/>
      <c r="R86" s="28"/>
    </row>
    <row r="87" spans="1:18">
      <c r="A87" s="28" t="s">
        <v>15</v>
      </c>
      <c r="C87" s="28">
        <f t="shared" ref="C87:E87" si="36">SUM(C48,C61,C74,)</f>
        <v>1967537495.4240494</v>
      </c>
      <c r="D87" s="28">
        <f t="shared" si="36"/>
        <v>1769544117.533534</v>
      </c>
      <c r="E87" s="28">
        <f t="shared" si="36"/>
        <v>1609140597.454365</v>
      </c>
      <c r="H87" s="28">
        <f t="shared" si="29"/>
        <v>1.9675374954240494</v>
      </c>
      <c r="I87" s="28">
        <f t="shared" si="33"/>
        <v>1.769544117533534</v>
      </c>
      <c r="J87" s="28">
        <f t="shared" si="30"/>
        <v>1.6091405974543651</v>
      </c>
      <c r="P87" s="28"/>
      <c r="Q87" s="28"/>
      <c r="R87" s="28"/>
    </row>
    <row r="88" spans="1:18">
      <c r="A88" s="28" t="s">
        <v>16</v>
      </c>
      <c r="C88" s="28">
        <f t="shared" ref="C88:E88" si="37">SUM(C49,C62,C75,)</f>
        <v>126844932.05184868</v>
      </c>
      <c r="D88" s="28">
        <f t="shared" si="37"/>
        <v>375704375.97380543</v>
      </c>
      <c r="E88" s="28">
        <f t="shared" si="37"/>
        <v>158069084.32957304</v>
      </c>
      <c r="H88" s="28">
        <f t="shared" si="29"/>
        <v>0.12684493205184869</v>
      </c>
      <c r="I88" s="28">
        <f t="shared" si="33"/>
        <v>0.3757043759738054</v>
      </c>
      <c r="J88" s="28">
        <f t="shared" si="30"/>
        <v>0.15806908432957303</v>
      </c>
      <c r="P88" s="28"/>
      <c r="Q88" s="28"/>
      <c r="R88" s="28"/>
    </row>
    <row r="89" spans="1:18">
      <c r="A89" s="28" t="s">
        <v>17</v>
      </c>
      <c r="C89" s="28">
        <f t="shared" ref="C89:E89" si="38">SUM(C50,C63,C76,)</f>
        <v>104147342.15375276</v>
      </c>
      <c r="D89" s="28">
        <f t="shared" si="38"/>
        <v>131995585.26034369</v>
      </c>
      <c r="E89" s="28">
        <f t="shared" si="38"/>
        <v>83544729.319772765</v>
      </c>
      <c r="H89" s="28">
        <f t="shared" si="29"/>
        <v>0.10414734215375276</v>
      </c>
      <c r="I89" s="28">
        <f t="shared" si="33"/>
        <v>0.13199558526034369</v>
      </c>
      <c r="J89" s="28">
        <f t="shared" si="30"/>
        <v>8.3544729319772762E-2</v>
      </c>
      <c r="P89" s="28"/>
      <c r="Q89" s="28"/>
      <c r="R89" s="28"/>
    </row>
    <row r="90" spans="1:18">
      <c r="A90" s="28" t="s">
        <v>18</v>
      </c>
      <c r="C90" s="28">
        <f t="shared" ref="C90:E90" si="39">SUM(C51,C64,C77,)</f>
        <v>1736545221.2184479</v>
      </c>
      <c r="D90" s="28">
        <f t="shared" si="39"/>
        <v>281858340.23704267</v>
      </c>
      <c r="E90" s="28">
        <f t="shared" si="39"/>
        <v>0</v>
      </c>
      <c r="H90" s="28">
        <f t="shared" si="29"/>
        <v>1.736545221218448</v>
      </c>
      <c r="I90" s="28">
        <f t="shared" si="33"/>
        <v>0.28185834023704265</v>
      </c>
      <c r="J90" s="28">
        <f t="shared" si="30"/>
        <v>0</v>
      </c>
      <c r="P90" s="28"/>
      <c r="Q90" s="28"/>
      <c r="R90" s="28"/>
    </row>
    <row r="93" spans="1:18">
      <c r="A93" s="28"/>
      <c r="B93" s="28"/>
      <c r="C93" s="28"/>
      <c r="D93" s="28"/>
      <c r="E93" s="28"/>
      <c r="F93" s="28"/>
      <c r="G93" s="28"/>
      <c r="H93" s="28"/>
    </row>
  </sheetData>
  <mergeCells count="6">
    <mergeCell ref="A38:R38"/>
    <mergeCell ref="A22:J22"/>
    <mergeCell ref="A1:B1"/>
    <mergeCell ref="A3:B3"/>
    <mergeCell ref="A8:B8"/>
    <mergeCell ref="A13: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zoomScaleNormal="100" workbookViewId="0">
      <selection activeCell="E9" sqref="E9"/>
    </sheetView>
  </sheetViews>
  <sheetFormatPr defaultRowHeight="14.25"/>
  <cols>
    <col min="1" max="1" width="31" customWidth="1"/>
    <col min="2" max="2" width="17.265625" customWidth="1"/>
    <col min="3" max="3" width="20.265625" customWidth="1"/>
    <col min="4" max="4" width="18" customWidth="1"/>
    <col min="5" max="5" width="13.86328125" bestFit="1" customWidth="1"/>
    <col min="6" max="6" width="9.59765625" customWidth="1"/>
    <col min="7" max="7" width="12.86328125" customWidth="1"/>
    <col min="8" max="8" width="14.86328125" customWidth="1"/>
    <col min="9" max="9" width="18.73046875" customWidth="1"/>
    <col min="10" max="10" width="12" customWidth="1"/>
  </cols>
  <sheetData>
    <row r="1" spans="1:10" s="4" customFormat="1" ht="15.75" customHeight="1">
      <c r="A1" s="125" t="s">
        <v>376</v>
      </c>
      <c r="B1" s="125"/>
      <c r="D1" s="26"/>
      <c r="E1" s="26"/>
    </row>
    <row r="2" spans="1:10" s="4" customFormat="1" ht="16.5" customHeight="1">
      <c r="A2" s="59" t="s">
        <v>400</v>
      </c>
      <c r="B2" s="5" t="s">
        <v>98</v>
      </c>
      <c r="C2" s="60"/>
      <c r="D2" s="26"/>
      <c r="E2" s="26"/>
    </row>
    <row r="3" spans="1:10" s="4" customFormat="1" ht="16.5" customHeight="1">
      <c r="A3" t="s">
        <v>358</v>
      </c>
      <c r="B3" s="50">
        <f>SUM(B4:B5)</f>
        <v>41499999950</v>
      </c>
      <c r="C3" s="60"/>
      <c r="D3" s="26"/>
      <c r="E3" s="26"/>
    </row>
    <row r="4" spans="1:10">
      <c r="A4" t="s">
        <v>100</v>
      </c>
      <c r="B4" s="17">
        <f>'Vehicle Classification'!D28</f>
        <v>22040095624.652428</v>
      </c>
      <c r="C4" s="19"/>
      <c r="D4" s="25"/>
    </row>
    <row r="5" spans="1:10">
      <c r="A5" t="s">
        <v>101</v>
      </c>
      <c r="B5" s="17">
        <f>'Vehicle Classification'!D29</f>
        <v>19459904325.347572</v>
      </c>
      <c r="C5" s="19"/>
      <c r="D5" s="25"/>
    </row>
    <row r="6" spans="1:10">
      <c r="C6" s="19"/>
      <c r="D6" s="25"/>
    </row>
    <row r="7" spans="1:10" s="28" customFormat="1">
      <c r="B7" s="50"/>
      <c r="C7" s="30"/>
      <c r="D7" s="25"/>
    </row>
    <row r="8" spans="1:10" s="28" customFormat="1">
      <c r="A8" s="127" t="s">
        <v>102</v>
      </c>
      <c r="B8" s="127"/>
      <c r="C8" s="50"/>
      <c r="D8" s="30"/>
      <c r="E8" s="25"/>
    </row>
    <row r="9" spans="1:10">
      <c r="A9" t="s">
        <v>358</v>
      </c>
      <c r="B9" s="50">
        <f>'Vehicle Classification'!D40</f>
        <v>8257326171.8000002</v>
      </c>
      <c r="H9" s="19"/>
      <c r="I9" s="19"/>
    </row>
    <row r="10" spans="1:10">
      <c r="A10" t="s">
        <v>100</v>
      </c>
      <c r="B10" s="17">
        <f>'Vehicle Classification'!D41</f>
        <v>4385355630.1128902</v>
      </c>
      <c r="H10" s="19"/>
      <c r="I10" s="19"/>
    </row>
    <row r="11" spans="1:10">
      <c r="A11" t="s">
        <v>104</v>
      </c>
      <c r="B11" s="17">
        <f>'Vehicle Classification'!D42</f>
        <v>3871970541.6871099</v>
      </c>
      <c r="H11" s="19"/>
      <c r="I11" s="19"/>
    </row>
    <row r="12" spans="1:10" s="28" customFormat="1">
      <c r="G12" s="30"/>
      <c r="H12" s="30"/>
    </row>
    <row r="13" spans="1:10">
      <c r="A13" s="127" t="s">
        <v>103</v>
      </c>
      <c r="B13" s="127"/>
      <c r="C13" s="50"/>
      <c r="H13" s="19"/>
      <c r="I13" s="19"/>
    </row>
    <row r="14" spans="1:10">
      <c r="A14" t="s">
        <v>358</v>
      </c>
      <c r="B14" s="17">
        <f>'Vehicle Classification'!D43</f>
        <v>1749205963.1500001</v>
      </c>
      <c r="H14" s="19"/>
      <c r="I14" s="19"/>
    </row>
    <row r="15" spans="1:10">
      <c r="A15" t="s">
        <v>100</v>
      </c>
      <c r="B15" s="17">
        <f>'Vehicle Classification'!D44</f>
        <v>928979921.48162043</v>
      </c>
      <c r="H15" s="19"/>
      <c r="I15" s="19"/>
    </row>
    <row r="16" spans="1:10">
      <c r="A16" t="s">
        <v>104</v>
      </c>
      <c r="B16" s="17">
        <f>'Vehicle Classification'!D45</f>
        <v>820226041.66837966</v>
      </c>
      <c r="F16" s="48"/>
      <c r="G16" s="48"/>
      <c r="H16" s="33"/>
      <c r="I16" s="49"/>
      <c r="J16" s="48"/>
    </row>
    <row r="17" spans="1:10">
      <c r="C17" s="50"/>
      <c r="F17" s="48"/>
      <c r="G17" s="48"/>
      <c r="H17" s="48"/>
      <c r="I17" s="48"/>
      <c r="J17" s="48"/>
    </row>
    <row r="18" spans="1:10" s="28" customFormat="1">
      <c r="A18" s="125" t="s">
        <v>374</v>
      </c>
      <c r="B18" s="125"/>
      <c r="C18" s="125"/>
      <c r="D18" s="125"/>
      <c r="E18" s="125"/>
      <c r="F18" s="125"/>
      <c r="G18" s="125"/>
      <c r="H18" s="125"/>
      <c r="I18" s="125"/>
      <c r="J18" s="125"/>
    </row>
    <row r="19" spans="1:10">
      <c r="A19" t="s">
        <v>99</v>
      </c>
      <c r="E19" s="48"/>
      <c r="F19" s="48"/>
      <c r="G19" s="48"/>
      <c r="H19" s="48"/>
      <c r="I19" s="48"/>
      <c r="J19" s="48"/>
    </row>
    <row r="20" spans="1:10">
      <c r="B20" t="s">
        <v>1</v>
      </c>
      <c r="E20" s="48"/>
      <c r="F20" s="48"/>
      <c r="G20" s="48" t="s">
        <v>2</v>
      </c>
      <c r="H20" s="48"/>
      <c r="I20" s="48"/>
      <c r="J20" s="48"/>
    </row>
    <row r="21" spans="1:10">
      <c r="A21" t="s">
        <v>3</v>
      </c>
      <c r="B21" t="s">
        <v>4</v>
      </c>
      <c r="C21" t="s">
        <v>5</v>
      </c>
      <c r="D21" t="s">
        <v>6</v>
      </c>
      <c r="E21" s="48" t="s">
        <v>7</v>
      </c>
      <c r="F21" s="48"/>
      <c r="G21" s="48" t="s">
        <v>4</v>
      </c>
      <c r="H21" s="48"/>
      <c r="I21" s="48"/>
      <c r="J21" s="48"/>
    </row>
    <row r="22" spans="1:10">
      <c r="A22" t="s">
        <v>8</v>
      </c>
      <c r="B22" s="9">
        <v>0.24034595440085343</v>
      </c>
      <c r="C22" s="9">
        <v>1.2717966279651693</v>
      </c>
      <c r="D22" s="9">
        <v>5.0585653678671791</v>
      </c>
      <c r="E22" s="9">
        <v>6.570707950233202</v>
      </c>
      <c r="F22" s="9"/>
      <c r="G22" s="12">
        <v>4.7512671463646509E-2</v>
      </c>
      <c r="H22" s="12">
        <v>0.25141448918379627</v>
      </c>
      <c r="I22" s="12">
        <v>1</v>
      </c>
      <c r="J22" s="9">
        <v>1.2989271606474428</v>
      </c>
    </row>
    <row r="23" spans="1:10">
      <c r="A23" t="s">
        <v>9</v>
      </c>
      <c r="B23" s="10">
        <v>-2.9946753433173532</v>
      </c>
      <c r="C23" s="10">
        <v>74.667128899758978</v>
      </c>
      <c r="D23" s="10">
        <v>367.76244796296299</v>
      </c>
      <c r="E23" s="10">
        <v>439.4349015194046</v>
      </c>
      <c r="F23" s="10"/>
      <c r="G23" s="11">
        <v>-0.59200091835128055</v>
      </c>
      <c r="H23" s="11">
        <v>14.760534552752167</v>
      </c>
      <c r="I23" s="11">
        <v>72.700938155123822</v>
      </c>
      <c r="J23" s="10">
        <v>86.869471789524709</v>
      </c>
    </row>
    <row r="24" spans="1:10" s="28" customFormat="1">
      <c r="A24" s="28" t="s">
        <v>10</v>
      </c>
      <c r="B24" s="10">
        <v>0.432</v>
      </c>
      <c r="C24" s="10">
        <v>0.14299999999999999</v>
      </c>
      <c r="D24" s="10">
        <v>1.4E-2</v>
      </c>
      <c r="E24" s="10">
        <v>0.58899999999999997</v>
      </c>
      <c r="F24" s="10"/>
      <c r="G24" s="11"/>
      <c r="H24" s="11"/>
      <c r="I24" s="11"/>
      <c r="J24" s="10"/>
    </row>
    <row r="25" spans="1:10">
      <c r="A25" t="s">
        <v>12</v>
      </c>
      <c r="B25" s="9">
        <v>7.908625082132235</v>
      </c>
      <c r="C25" s="9">
        <v>83.882442903403643</v>
      </c>
      <c r="D25" s="9">
        <v>370.13634796296299</v>
      </c>
      <c r="E25" s="9">
        <v>461.92741594849883</v>
      </c>
      <c r="F25" s="9"/>
      <c r="G25" s="12">
        <v>1.5634126490425713</v>
      </c>
      <c r="H25" s="12">
        <v>16.582259356820494</v>
      </c>
      <c r="I25" s="12">
        <v>73.170221405880923</v>
      </c>
      <c r="J25" s="9">
        <v>91.315893411743986</v>
      </c>
    </row>
    <row r="26" spans="1:10">
      <c r="A26" t="s">
        <v>13</v>
      </c>
      <c r="B26" s="6">
        <v>1.718635452683959E-2</v>
      </c>
      <c r="C26" s="6">
        <v>0.12310310433541399</v>
      </c>
      <c r="D26" s="6">
        <v>0.22160000000000002</v>
      </c>
      <c r="E26" s="6">
        <v>0.3618894588622536</v>
      </c>
      <c r="F26" s="6"/>
      <c r="G26" s="7">
        <v>3.3974760187957791E-3</v>
      </c>
      <c r="H26" s="7">
        <v>2.4335576469444224E-2</v>
      </c>
      <c r="I26" s="7">
        <v>4.3806886712908541E-2</v>
      </c>
      <c r="J26" s="6">
        <v>7.1539939201148539E-2</v>
      </c>
    </row>
    <row r="27" spans="1:10">
      <c r="A27" t="s">
        <v>14</v>
      </c>
      <c r="B27" s="6">
        <v>2.6241460276669893E-2</v>
      </c>
      <c r="C27" s="6">
        <v>0.10346708403186068</v>
      </c>
      <c r="D27" s="6">
        <v>4.2324999999999999</v>
      </c>
      <c r="E27" s="6">
        <v>4.3622085443085306</v>
      </c>
      <c r="F27" s="6"/>
      <c r="G27" s="7">
        <v>5.1875301332191676E-3</v>
      </c>
      <c r="H27" s="7">
        <v>2.0453839479687312E-2</v>
      </c>
      <c r="I27" s="7">
        <v>0.83669967514614341</v>
      </c>
      <c r="J27" s="6">
        <v>0.86234104475904982</v>
      </c>
    </row>
    <row r="28" spans="1:10">
      <c r="A28" t="s">
        <v>15</v>
      </c>
      <c r="B28" s="6">
        <v>0.15321896173018729</v>
      </c>
      <c r="C28" s="6">
        <v>0.1297197278764568</v>
      </c>
      <c r="D28" s="6">
        <v>0.19839999999999999</v>
      </c>
      <c r="E28" s="6">
        <v>0.48133868960664405</v>
      </c>
      <c r="F28" s="6"/>
      <c r="G28" s="7">
        <v>3.0289014886208408E-2</v>
      </c>
      <c r="H28" s="7">
        <v>2.5643580431016545E-2</v>
      </c>
      <c r="I28" s="7">
        <v>3.9220606154517383E-2</v>
      </c>
      <c r="J28" s="6">
        <v>9.5153201471742332E-2</v>
      </c>
    </row>
    <row r="29" spans="1:10">
      <c r="A29" t="s">
        <v>16</v>
      </c>
      <c r="B29" s="6">
        <v>1.1318869936387354E-2</v>
      </c>
      <c r="C29" s="6">
        <v>8.3464838944059913E-2</v>
      </c>
      <c r="D29" s="6">
        <v>2.5599999999999998E-2</v>
      </c>
      <c r="E29" s="6">
        <v>0.12038370888044726</v>
      </c>
      <c r="F29" s="6"/>
      <c r="G29" s="7">
        <v>2.2375652212160064E-3</v>
      </c>
      <c r="H29" s="7">
        <v>1.6499705524068542E-2</v>
      </c>
      <c r="I29" s="7">
        <v>5.0607233747764369E-3</v>
      </c>
      <c r="J29" s="6">
        <v>2.3797994120060985E-2</v>
      </c>
    </row>
    <row r="30" spans="1:10">
      <c r="A30" t="s">
        <v>17</v>
      </c>
      <c r="B30" s="6">
        <v>9.8428437321506704E-3</v>
      </c>
      <c r="C30" s="6">
        <v>7.3982113343734543E-2</v>
      </c>
      <c r="D30" s="6">
        <v>1.17E-2</v>
      </c>
      <c r="E30" s="6">
        <v>9.5524957075885222E-2</v>
      </c>
      <c r="F30" s="6"/>
      <c r="G30" s="7">
        <v>1.9457777089674467E-3</v>
      </c>
      <c r="H30" s="7">
        <v>1.4625117590390514E-2</v>
      </c>
      <c r="I30" s="7">
        <v>2.3129087298782935E-3</v>
      </c>
      <c r="J30" s="6">
        <v>1.8883804029236256E-2</v>
      </c>
    </row>
    <row r="31" spans="1:10">
      <c r="A31" t="s">
        <v>18</v>
      </c>
      <c r="B31" s="6">
        <v>3.59349279083329E-2</v>
      </c>
      <c r="C31" s="6">
        <v>8.2120165964571196E-2</v>
      </c>
      <c r="D31" s="6">
        <v>5.5561306592147794E-3</v>
      </c>
      <c r="E31" s="6">
        <v>0.12361122453211887</v>
      </c>
      <c r="F31" s="6"/>
      <c r="G31" s="7">
        <v>7.1037785014299391E-3</v>
      </c>
      <c r="H31" s="7">
        <v>1.6233884509274446E-2</v>
      </c>
      <c r="I31" s="7">
        <v>1.0983609492343847E-3</v>
      </c>
      <c r="J31" s="6">
        <v>2.4436023959938769E-2</v>
      </c>
    </row>
    <row r="32" spans="1:10">
      <c r="E32" s="48"/>
      <c r="F32" s="48"/>
      <c r="G32" s="48"/>
      <c r="H32" s="48"/>
      <c r="I32" s="48"/>
      <c r="J32" s="48"/>
    </row>
    <row r="33" spans="1:12">
      <c r="B33" s="48"/>
      <c r="C33" s="48"/>
      <c r="D33" s="48"/>
      <c r="E33" s="48"/>
      <c r="F33" s="48"/>
      <c r="G33" s="48"/>
      <c r="H33" s="48"/>
      <c r="I33" s="48"/>
      <c r="J33" s="48"/>
      <c r="K33" s="48"/>
      <c r="L33" s="48"/>
    </row>
    <row r="34" spans="1:12">
      <c r="A34" t="s">
        <v>19</v>
      </c>
      <c r="B34" s="48"/>
      <c r="C34" s="48"/>
      <c r="D34" s="48"/>
      <c r="E34" s="48"/>
      <c r="F34" s="48"/>
      <c r="G34" s="48"/>
      <c r="H34" s="48"/>
      <c r="I34" s="48"/>
      <c r="J34" s="48"/>
      <c r="K34" s="48"/>
      <c r="L34" s="48"/>
    </row>
    <row r="35" spans="1:12">
      <c r="B35" s="48" t="s">
        <v>1</v>
      </c>
      <c r="C35" s="48"/>
      <c r="D35" s="48"/>
      <c r="E35" s="48"/>
      <c r="F35" s="48"/>
      <c r="G35" s="48" t="s">
        <v>2</v>
      </c>
      <c r="H35" s="48"/>
      <c r="I35" s="48"/>
      <c r="J35" s="48"/>
      <c r="K35" s="48"/>
      <c r="L35" s="48"/>
    </row>
    <row r="36" spans="1:12">
      <c r="A36" t="s">
        <v>3</v>
      </c>
      <c r="B36" s="48" t="s">
        <v>4</v>
      </c>
      <c r="C36" s="48" t="s">
        <v>5</v>
      </c>
      <c r="D36" s="48" t="s">
        <v>6</v>
      </c>
      <c r="E36" s="48" t="s">
        <v>7</v>
      </c>
      <c r="F36" s="48"/>
      <c r="G36" s="48" t="s">
        <v>4</v>
      </c>
      <c r="H36" s="48"/>
      <c r="I36" s="48"/>
      <c r="J36" s="48"/>
      <c r="K36" s="48"/>
      <c r="L36" s="48"/>
    </row>
    <row r="37" spans="1:12">
      <c r="A37" t="s">
        <v>8</v>
      </c>
      <c r="B37" s="9">
        <v>0.32509221577918901</v>
      </c>
      <c r="C37" s="9">
        <v>1.7202335892708069</v>
      </c>
      <c r="D37" s="9">
        <v>6.8422213646295944</v>
      </c>
      <c r="E37" s="9">
        <v>8.8875471696795909</v>
      </c>
      <c r="F37" s="9"/>
      <c r="G37" s="12">
        <v>4.7512671463646509E-2</v>
      </c>
      <c r="H37" s="12">
        <v>0.25141448918379627</v>
      </c>
      <c r="I37" s="12">
        <v>1</v>
      </c>
      <c r="J37" s="9">
        <v>1.2989271606474428</v>
      </c>
      <c r="K37" s="48"/>
      <c r="L37" s="48"/>
    </row>
    <row r="38" spans="1:12">
      <c r="A38" t="s">
        <v>9</v>
      </c>
      <c r="B38" s="47">
        <v>-4.0506013314234766</v>
      </c>
      <c r="C38" s="47">
        <v>100.99484487019421</v>
      </c>
      <c r="D38" s="47">
        <v>497.44389045279394</v>
      </c>
      <c r="E38" s="47">
        <v>594.3881339915647</v>
      </c>
      <c r="F38" s="47"/>
      <c r="G38" s="47">
        <v>-0.59200091835128121</v>
      </c>
      <c r="H38" s="47">
        <v>14.760534552752167</v>
      </c>
      <c r="I38" s="47">
        <v>72.70210417691203</v>
      </c>
      <c r="J38" s="47">
        <v>86.870637811312918</v>
      </c>
      <c r="K38" s="48"/>
      <c r="L38" s="48"/>
    </row>
    <row r="39" spans="1:12" s="28" customFormat="1">
      <c r="A39" s="28" t="s">
        <v>10</v>
      </c>
      <c r="B39" s="47">
        <v>0.58399999999999996</v>
      </c>
      <c r="C39" s="47">
        <v>0.19400000000000001</v>
      </c>
      <c r="D39" s="47">
        <v>1.6E-2</v>
      </c>
      <c r="E39" s="47">
        <v>0.79400000000000004</v>
      </c>
      <c r="F39" s="47"/>
      <c r="G39" s="47"/>
      <c r="H39" s="47"/>
      <c r="I39" s="47"/>
      <c r="J39" s="47"/>
      <c r="K39" s="48"/>
      <c r="L39" s="48"/>
    </row>
    <row r="40" spans="1:12">
      <c r="A40" t="s">
        <v>12</v>
      </c>
      <c r="B40" s="47">
        <v>10.697215429011223</v>
      </c>
      <c r="C40" s="47">
        <v>113.45948924506618</v>
      </c>
      <c r="D40" s="47">
        <v>501.41739045279394</v>
      </c>
      <c r="E40" s="47">
        <v>625.57409512687138</v>
      </c>
      <c r="F40" s="47"/>
      <c r="G40" s="47">
        <v>1.5634126490425702</v>
      </c>
      <c r="H40" s="47">
        <v>16.582259356820494</v>
      </c>
      <c r="I40" s="47">
        <v>73.282836630343127</v>
      </c>
      <c r="J40" s="47">
        <v>91.428508636206189</v>
      </c>
      <c r="K40" s="48"/>
      <c r="L40" s="48"/>
    </row>
    <row r="41" spans="1:12">
      <c r="A41" t="s">
        <v>13</v>
      </c>
      <c r="B41" s="48">
        <v>2.3246283001621178E-2</v>
      </c>
      <c r="C41" s="48">
        <v>0.16650940123980851</v>
      </c>
      <c r="D41" s="48">
        <v>0.21299999999999999</v>
      </c>
      <c r="E41" s="48">
        <v>0.40275568424142971</v>
      </c>
      <c r="F41" s="48"/>
      <c r="G41" s="48">
        <v>3.3974760187957791E-3</v>
      </c>
      <c r="H41" s="47">
        <v>2.4335576469444224E-2</v>
      </c>
      <c r="I41" s="47">
        <v>3.1130240991776335E-2</v>
      </c>
      <c r="J41" s="47">
        <v>5.8863293480016343E-2</v>
      </c>
      <c r="K41" s="48"/>
      <c r="L41" s="48"/>
    </row>
    <row r="42" spans="1:12">
      <c r="A42" t="s">
        <v>14</v>
      </c>
      <c r="B42" s="48">
        <v>3.5494229507171987E-2</v>
      </c>
      <c r="C42" s="48">
        <v>0.13994969747662078</v>
      </c>
      <c r="D42" s="48">
        <v>3.9159999999999999</v>
      </c>
      <c r="E42" s="48">
        <v>4.0914439269837928</v>
      </c>
      <c r="F42" s="48"/>
      <c r="G42" s="48">
        <v>5.1875301332191667E-3</v>
      </c>
      <c r="H42" s="48">
        <v>2.0453839479687312E-2</v>
      </c>
      <c r="I42" s="48">
        <v>0.57232874987697713</v>
      </c>
      <c r="J42" s="48">
        <v>0.59797011948988354</v>
      </c>
      <c r="K42" s="48"/>
      <c r="L42" s="48"/>
    </row>
    <row r="43" spans="1:12">
      <c r="A43" t="s">
        <v>15</v>
      </c>
      <c r="B43" s="48">
        <v>0.20724414476799899</v>
      </c>
      <c r="C43" s="48">
        <v>0.17545905389069877</v>
      </c>
      <c r="D43" s="48">
        <v>0.22900000000000001</v>
      </c>
      <c r="E43" s="48">
        <v>0.61170319865869771</v>
      </c>
      <c r="F43" s="48"/>
      <c r="G43" s="48">
        <v>3.0289014886208408E-2</v>
      </c>
      <c r="H43" s="48">
        <v>2.5643580431016541E-2</v>
      </c>
      <c r="I43" s="48">
        <v>3.3468662850313524E-2</v>
      </c>
      <c r="J43" s="48">
        <v>8.9401258167538467E-2</v>
      </c>
      <c r="K43" s="48"/>
      <c r="L43" s="48"/>
    </row>
    <row r="44" spans="1:12">
      <c r="A44" t="s">
        <v>16</v>
      </c>
      <c r="B44" s="48">
        <v>1.5309916561356302E-2</v>
      </c>
      <c r="C44" s="48">
        <v>0.11289463764687872</v>
      </c>
      <c r="D44" s="48">
        <v>3.27E-2</v>
      </c>
      <c r="E44" s="48">
        <v>0.16090455420823502</v>
      </c>
      <c r="F44" s="48"/>
      <c r="G44" s="48">
        <v>2.237565221216006E-3</v>
      </c>
      <c r="H44" s="48">
        <v>1.6499705524068542E-2</v>
      </c>
      <c r="I44" s="48">
        <v>4.7791496733853803E-3</v>
      </c>
      <c r="J44" s="48">
        <v>2.3516420418669928E-2</v>
      </c>
      <c r="K44" s="48"/>
      <c r="L44" s="48"/>
    </row>
    <row r="45" spans="1:12">
      <c r="A45" t="s">
        <v>17</v>
      </c>
      <c r="B45" s="48">
        <v>1.3313441811117089E-2</v>
      </c>
      <c r="C45" s="48">
        <v>0.10006829203719007</v>
      </c>
      <c r="D45" s="48">
        <v>1.8499999999999999E-2</v>
      </c>
      <c r="E45" s="48">
        <v>0.13188173384830715</v>
      </c>
      <c r="F45" s="48"/>
      <c r="G45" s="48">
        <v>1.9457777089674467E-3</v>
      </c>
      <c r="H45" s="48">
        <v>1.4625117590390514E-2</v>
      </c>
      <c r="I45" s="48">
        <v>2.703800273933625E-3</v>
      </c>
      <c r="J45" s="48">
        <v>1.9274695573291586E-2</v>
      </c>
      <c r="K45" s="48"/>
      <c r="L45" s="48"/>
    </row>
    <row r="46" spans="1:12">
      <c r="A46" t="s">
        <v>18</v>
      </c>
      <c r="B46" s="48">
        <v>4.8605625032080331E-2</v>
      </c>
      <c r="C46" s="48">
        <v>0.11107583142028704</v>
      </c>
      <c r="D46" s="48">
        <v>7.5152287529263485E-3</v>
      </c>
      <c r="E46" s="48">
        <v>0.16719668520529371</v>
      </c>
      <c r="F46" s="48"/>
      <c r="G46" s="48">
        <v>7.1037785014299391E-3</v>
      </c>
      <c r="H46" s="48">
        <v>1.6233884509274446E-2</v>
      </c>
      <c r="I46" s="48">
        <v>1.0983609492343847E-3</v>
      </c>
      <c r="J46" s="48">
        <v>2.4436023959938769E-2</v>
      </c>
      <c r="K46" s="48"/>
      <c r="L46" s="48"/>
    </row>
    <row r="47" spans="1:12">
      <c r="B47" s="48"/>
      <c r="C47" s="48"/>
      <c r="D47" s="48"/>
      <c r="E47" s="48"/>
      <c r="F47" s="48"/>
      <c r="G47" s="48"/>
      <c r="H47" s="48"/>
      <c r="I47" s="48"/>
      <c r="J47" s="48"/>
      <c r="K47" s="48"/>
      <c r="L47" s="48"/>
    </row>
    <row r="48" spans="1:12">
      <c r="B48" s="48"/>
      <c r="C48" s="48"/>
      <c r="D48" s="48"/>
      <c r="E48" s="48"/>
      <c r="F48" s="48"/>
      <c r="G48" s="48"/>
      <c r="H48" s="48"/>
      <c r="I48" s="48"/>
      <c r="J48" s="48"/>
      <c r="K48" s="48"/>
      <c r="L48" s="48"/>
    </row>
    <row r="49" spans="1:19">
      <c r="A49" t="s">
        <v>0</v>
      </c>
      <c r="B49" s="48"/>
      <c r="C49" s="48"/>
      <c r="D49" s="48"/>
      <c r="E49" s="48"/>
      <c r="F49" s="48"/>
      <c r="G49" s="48"/>
      <c r="H49" s="48"/>
      <c r="I49" s="48"/>
      <c r="J49" s="48"/>
      <c r="K49" s="48"/>
      <c r="L49" s="48"/>
    </row>
    <row r="50" spans="1:19">
      <c r="B50" s="48" t="s">
        <v>1</v>
      </c>
      <c r="C50" s="48"/>
      <c r="D50" s="48"/>
      <c r="E50" s="48"/>
      <c r="F50" s="48"/>
      <c r="G50" s="48" t="s">
        <v>2</v>
      </c>
      <c r="H50" s="48"/>
      <c r="I50" s="48"/>
      <c r="J50" s="48"/>
      <c r="K50" s="48"/>
      <c r="L50" s="48"/>
    </row>
    <row r="51" spans="1:19">
      <c r="A51" t="s">
        <v>3</v>
      </c>
      <c r="B51" s="48" t="s">
        <v>4</v>
      </c>
      <c r="C51" s="48" t="s">
        <v>5</v>
      </c>
      <c r="D51" s="48" t="s">
        <v>6</v>
      </c>
      <c r="E51" s="48" t="s">
        <v>7</v>
      </c>
      <c r="F51" s="48"/>
      <c r="G51" s="48" t="s">
        <v>4</v>
      </c>
      <c r="H51" s="48"/>
      <c r="I51" s="48"/>
      <c r="J51" s="48"/>
      <c r="K51" s="48"/>
      <c r="L51" s="48"/>
    </row>
    <row r="52" spans="1:19">
      <c r="A52" t="s">
        <v>8</v>
      </c>
      <c r="B52" s="9">
        <v>0.38259151925033813</v>
      </c>
      <c r="C52" s="9">
        <v>2.0244925914547593</v>
      </c>
      <c r="D52" s="9">
        <v>8.0524101774212244</v>
      </c>
      <c r="E52" s="9">
        <v>10.459494288126322</v>
      </c>
      <c r="F52" s="9"/>
      <c r="G52" s="12">
        <v>4.7512671463646509E-2</v>
      </c>
      <c r="H52" s="12">
        <v>0.25141448918379627</v>
      </c>
      <c r="I52" s="12">
        <v>1</v>
      </c>
      <c r="J52" s="9">
        <v>1.2989271606474428</v>
      </c>
      <c r="K52" s="48"/>
      <c r="L52" s="48"/>
    </row>
    <row r="53" spans="1:19">
      <c r="A53" t="s">
        <v>9</v>
      </c>
      <c r="B53" s="47">
        <v>-4.7670342199745663</v>
      </c>
      <c r="C53" s="47">
        <v>118.8578786567592</v>
      </c>
      <c r="D53" s="47">
        <v>585.40987226757386</v>
      </c>
      <c r="E53" s="47">
        <v>699.50071670435852</v>
      </c>
      <c r="F53" s="47"/>
      <c r="G53" s="47">
        <v>-0.59200091835128099</v>
      </c>
      <c r="H53" s="47">
        <v>14.760534552752167</v>
      </c>
      <c r="I53" s="47">
        <v>72.699956828956616</v>
      </c>
      <c r="J53" s="47">
        <v>86.868490463357503</v>
      </c>
      <c r="K53" s="48"/>
      <c r="L53" s="48"/>
    </row>
    <row r="54" spans="1:19" s="28" customFormat="1">
      <c r="A54" s="28" t="s">
        <v>10</v>
      </c>
      <c r="B54" s="47">
        <v>0.68700000000000006</v>
      </c>
      <c r="C54" s="47">
        <v>0.22800000000000001</v>
      </c>
      <c r="D54" s="47">
        <v>2.5000000000000001E-2</v>
      </c>
      <c r="E54" s="47">
        <v>0.94</v>
      </c>
      <c r="F54" s="47"/>
      <c r="G54" s="47"/>
      <c r="H54" s="47"/>
      <c r="I54" s="47"/>
      <c r="J54" s="47"/>
      <c r="K54" s="48"/>
      <c r="L54" s="48"/>
    </row>
    <row r="55" spans="1:19">
      <c r="A55" t="s">
        <v>12</v>
      </c>
      <c r="B55" s="47">
        <v>12.58923992665947</v>
      </c>
      <c r="C55" s="47">
        <v>133.52715400949967</v>
      </c>
      <c r="D55" s="47">
        <v>589.61087226757388</v>
      </c>
      <c r="E55" s="47">
        <v>735.72726620373305</v>
      </c>
      <c r="F55" s="47"/>
      <c r="G55" s="47">
        <v>1.5634126490425704</v>
      </c>
      <c r="H55" s="47">
        <v>16.582259356820494</v>
      </c>
      <c r="I55" s="47">
        <v>73.221663983390883</v>
      </c>
      <c r="J55" s="47">
        <v>91.367335989253959</v>
      </c>
      <c r="K55" s="48"/>
      <c r="L55" s="48"/>
    </row>
    <row r="56" spans="1:19">
      <c r="A56" t="s">
        <v>13</v>
      </c>
      <c r="B56" s="48">
        <v>2.7357870471295672E-2</v>
      </c>
      <c r="C56" s="48">
        <v>0.19596004363596511</v>
      </c>
      <c r="D56" s="48">
        <v>0.29099999999999998</v>
      </c>
      <c r="E56" s="48">
        <v>0.5143179141072608</v>
      </c>
      <c r="F56" s="48"/>
      <c r="G56" s="48">
        <v>3.3974760187957787E-3</v>
      </c>
      <c r="H56" s="47">
        <v>2.4335576469444221E-2</v>
      </c>
      <c r="I56" s="47">
        <v>3.613824849806551E-2</v>
      </c>
      <c r="J56" s="47">
        <v>6.3871300986305515E-2</v>
      </c>
      <c r="K56" s="48"/>
      <c r="L56" s="48"/>
    </row>
    <row r="57" spans="1:19">
      <c r="A57" t="s">
        <v>14</v>
      </c>
      <c r="B57" s="48">
        <v>4.1772120440413292E-2</v>
      </c>
      <c r="C57" s="48">
        <v>0.16470270519357413</v>
      </c>
      <c r="D57" s="48">
        <v>4.28</v>
      </c>
      <c r="E57" s="48">
        <v>4.4864748256339873</v>
      </c>
      <c r="F57" s="48"/>
      <c r="G57" s="48">
        <v>5.1875301332191658E-3</v>
      </c>
      <c r="H57" s="48">
        <v>2.0453839479687309E-2</v>
      </c>
      <c r="I57" s="48">
        <v>0.53151788168976077</v>
      </c>
      <c r="J57" s="48">
        <v>0.55715925130266719</v>
      </c>
      <c r="K57" s="48"/>
      <c r="L57" s="48"/>
    </row>
    <row r="58" spans="1:19">
      <c r="A58" t="s">
        <v>15</v>
      </c>
      <c r="B58" s="48">
        <v>0.24389957173376756</v>
      </c>
      <c r="C58" s="48">
        <v>0.20649262804823734</v>
      </c>
      <c r="D58" s="48">
        <v>0.442</v>
      </c>
      <c r="E58" s="48">
        <v>0.8923921997820049</v>
      </c>
      <c r="F58" s="48"/>
      <c r="G58" s="48">
        <v>3.0289014886208408E-2</v>
      </c>
      <c r="H58" s="48">
        <v>2.5643580431016541E-2</v>
      </c>
      <c r="I58" s="48">
        <v>5.4890398062353803E-2</v>
      </c>
      <c r="J58" s="48">
        <v>0.11082299337957875</v>
      </c>
      <c r="K58" s="48"/>
      <c r="L58" s="48"/>
    </row>
    <row r="59" spans="1:19">
      <c r="A59" t="s">
        <v>16</v>
      </c>
      <c r="B59" s="48">
        <v>1.8017792959963544E-2</v>
      </c>
      <c r="C59" s="48">
        <v>0.13286239668646271</v>
      </c>
      <c r="D59" s="48">
        <v>3.5799999999999998E-2</v>
      </c>
      <c r="E59" s="48">
        <v>0.18668018964642624</v>
      </c>
      <c r="F59" s="48"/>
      <c r="G59" s="48">
        <v>2.2375652212160064E-3</v>
      </c>
      <c r="H59" s="48">
        <v>1.6499705524068542E-2</v>
      </c>
      <c r="I59" s="48">
        <v>4.4458738702087466E-3</v>
      </c>
      <c r="J59" s="48">
        <v>2.3183144615493291E-2</v>
      </c>
      <c r="K59" s="48"/>
      <c r="L59" s="48"/>
    </row>
    <row r="60" spans="1:19">
      <c r="A60" t="s">
        <v>17</v>
      </c>
      <c r="B60" s="48">
        <v>1.5668200226688821E-2</v>
      </c>
      <c r="C60" s="48">
        <v>0.11776744573084273</v>
      </c>
      <c r="D60" s="48">
        <v>2.1299999999999999E-2</v>
      </c>
      <c r="E60" s="48">
        <v>0.15473564595753153</v>
      </c>
      <c r="F60" s="48"/>
      <c r="G60" s="48">
        <v>1.9457777089674467E-3</v>
      </c>
      <c r="H60" s="48">
        <v>1.4625117590390511E-2</v>
      </c>
      <c r="I60" s="48">
        <v>2.6451707663532487E-3</v>
      </c>
      <c r="J60" s="48">
        <v>1.9216066065711204E-2</v>
      </c>
      <c r="K60" s="48"/>
      <c r="L60" s="48"/>
    </row>
    <row r="61" spans="1:19">
      <c r="A61" t="s">
        <v>18</v>
      </c>
      <c r="B61" s="48">
        <v>5.7202538303060532E-2</v>
      </c>
      <c r="C61" s="48">
        <v>0.1307218968415623</v>
      </c>
      <c r="D61" s="48">
        <v>8.8444528860969953E-3</v>
      </c>
      <c r="E61" s="48">
        <v>0.19676888803071982</v>
      </c>
      <c r="F61" s="48"/>
      <c r="G61" s="48">
        <v>7.1037785014299391E-3</v>
      </c>
      <c r="H61" s="48">
        <v>1.6233884509274446E-2</v>
      </c>
      <c r="I61" s="48">
        <v>1.0983609492343845E-3</v>
      </c>
      <c r="J61" s="48">
        <v>2.4436023959938769E-2</v>
      </c>
      <c r="K61" s="48"/>
      <c r="L61" s="48"/>
    </row>
    <row r="62" spans="1:19">
      <c r="B62" s="48"/>
      <c r="C62" s="48"/>
      <c r="D62" s="48"/>
      <c r="E62" s="48"/>
      <c r="F62" s="48"/>
      <c r="G62" s="48"/>
      <c r="H62" s="48"/>
      <c r="I62" s="48"/>
      <c r="J62" s="48"/>
      <c r="K62" s="48"/>
      <c r="L62" s="48"/>
    </row>
    <row r="63" spans="1:19">
      <c r="B63" s="48"/>
      <c r="C63" s="48"/>
      <c r="D63" s="48"/>
      <c r="E63" s="48"/>
      <c r="F63" s="48"/>
      <c r="G63" s="48"/>
      <c r="H63" s="48"/>
      <c r="I63" s="48"/>
      <c r="J63" s="48"/>
      <c r="K63" s="48"/>
      <c r="L63" s="48"/>
    </row>
    <row r="64" spans="1:19">
      <c r="A64" s="125" t="s">
        <v>373</v>
      </c>
      <c r="B64" s="125"/>
      <c r="C64" s="125"/>
      <c r="D64" s="125"/>
      <c r="E64" s="125"/>
      <c r="F64" s="125"/>
      <c r="G64" s="125"/>
      <c r="H64" s="125"/>
      <c r="I64" s="125"/>
      <c r="J64" s="125"/>
      <c r="K64" s="125"/>
      <c r="L64" s="125"/>
      <c r="M64" s="125"/>
      <c r="N64" s="125"/>
      <c r="O64" s="125"/>
      <c r="P64" s="125"/>
      <c r="Q64" s="125"/>
      <c r="R64" s="125"/>
      <c r="S64" s="125"/>
    </row>
    <row r="65" spans="1:19">
      <c r="A65" t="s">
        <v>206</v>
      </c>
      <c r="B65" s="48"/>
      <c r="C65" s="48"/>
      <c r="D65" s="48"/>
      <c r="E65" s="48"/>
      <c r="F65" s="48"/>
      <c r="G65" s="48"/>
      <c r="H65" s="48"/>
      <c r="I65" s="48"/>
      <c r="J65" s="48"/>
      <c r="K65" s="48"/>
      <c r="L65" s="48"/>
    </row>
    <row r="66" spans="1:19">
      <c r="A66" s="13" t="s">
        <v>370</v>
      </c>
    </row>
    <row r="67" spans="1:19">
      <c r="B67" s="13" t="s">
        <v>105</v>
      </c>
      <c r="G67" s="13" t="s">
        <v>194</v>
      </c>
      <c r="L67" s="13" t="s">
        <v>195</v>
      </c>
      <c r="Q67" s="13" t="s">
        <v>196</v>
      </c>
    </row>
    <row r="68" spans="1:19">
      <c r="A68" t="s">
        <v>3</v>
      </c>
      <c r="B68" t="s">
        <v>4</v>
      </c>
      <c r="C68" t="s">
        <v>5</v>
      </c>
      <c r="D68" t="s">
        <v>6</v>
      </c>
      <c r="G68" t="s">
        <v>4</v>
      </c>
      <c r="H68" t="s">
        <v>5</v>
      </c>
      <c r="I68" t="s">
        <v>6</v>
      </c>
      <c r="L68" t="s">
        <v>4</v>
      </c>
      <c r="M68" t="s">
        <v>5</v>
      </c>
      <c r="N68" t="s">
        <v>6</v>
      </c>
      <c r="Q68" t="s">
        <v>4</v>
      </c>
      <c r="R68" t="s">
        <v>5</v>
      </c>
      <c r="S68" t="s">
        <v>6</v>
      </c>
    </row>
    <row r="69" spans="1:19">
      <c r="A69" t="s">
        <v>8</v>
      </c>
      <c r="B69">
        <f>$B$4*B22+$B$5*B52*0.9</f>
        <v>11997922742.264019</v>
      </c>
      <c r="C69">
        <f t="shared" ref="B69:D78" si="0">$B$4*C22+$B$5*C52*0.9</f>
        <v>63487308218.838974</v>
      </c>
      <c r="D69">
        <f t="shared" si="0"/>
        <v>252520482908.31262</v>
      </c>
      <c r="G69">
        <f>B69/1000000000</f>
        <v>11.997922742264018</v>
      </c>
      <c r="H69">
        <f>C69/1000000000</f>
        <v>63.487308218838976</v>
      </c>
      <c r="I69">
        <f>D69/1000000000</f>
        <v>252.52048290831263</v>
      </c>
      <c r="L69">
        <f>G69*0.6</f>
        <v>7.1987536453584102</v>
      </c>
      <c r="M69">
        <f t="shared" ref="M69:N69" si="1">H69*0.6</f>
        <v>38.092384931303386</v>
      </c>
      <c r="N69">
        <f t="shared" si="1"/>
        <v>151.51228974498758</v>
      </c>
      <c r="Q69">
        <f>G69*0.4</f>
        <v>4.799169096905608</v>
      </c>
      <c r="R69">
        <f t="shared" ref="R69:S78" si="2">H69*0.4</f>
        <v>25.39492328753559</v>
      </c>
      <c r="S69">
        <f t="shared" si="2"/>
        <v>101.00819316332506</v>
      </c>
    </row>
    <row r="70" spans="1:19">
      <c r="A70" t="s">
        <v>85</v>
      </c>
      <c r="B70">
        <f t="shared" si="0"/>
        <v>-149492357784.22998</v>
      </c>
      <c r="C70">
        <f t="shared" si="0"/>
        <v>3727337313245.8115</v>
      </c>
      <c r="D70">
        <f t="shared" si="0"/>
        <v>18358337615156.805</v>
      </c>
      <c r="G70">
        <f t="shared" ref="G70:G78" si="3">B70/1000000000</f>
        <v>-149.49235778422997</v>
      </c>
      <c r="H70">
        <f t="shared" ref="H70:I78" si="4">C70/1000000000</f>
        <v>3727.3373132458114</v>
      </c>
      <c r="I70">
        <f t="shared" si="4"/>
        <v>18358.337615156805</v>
      </c>
      <c r="L70">
        <f t="shared" ref="L70:L78" si="5">G70*0.6</f>
        <v>-89.695414670537971</v>
      </c>
      <c r="M70">
        <f t="shared" ref="M70:M78" si="6">H70*0.6</f>
        <v>2236.4023879474867</v>
      </c>
      <c r="N70">
        <f t="shared" ref="N70:N78" si="7">I70*0.6</f>
        <v>11015.002569094082</v>
      </c>
      <c r="Q70">
        <f t="shared" ref="Q70:Q78" si="8">G70*0.4</f>
        <v>-59.796943113691988</v>
      </c>
      <c r="R70">
        <f t="shared" si="2"/>
        <v>1490.9349252983247</v>
      </c>
      <c r="S70">
        <f t="shared" si="2"/>
        <v>7343.3350460627225</v>
      </c>
    </row>
    <row r="71" spans="1:19" s="28" customFormat="1">
      <c r="A71" s="28" t="s">
        <v>10</v>
      </c>
      <c r="B71" s="28">
        <f t="shared" si="0"/>
        <v>21553380154.21225</v>
      </c>
      <c r="C71" s="28">
        <f t="shared" si="0"/>
        <v>7144906041.8866196</v>
      </c>
      <c r="D71" s="28">
        <f t="shared" si="0"/>
        <v>746409186.06545448</v>
      </c>
      <c r="G71" s="28">
        <f t="shared" si="3"/>
        <v>21.553380154212249</v>
      </c>
      <c r="H71" s="28">
        <f t="shared" si="4"/>
        <v>7.1449060418866193</v>
      </c>
      <c r="I71" s="28">
        <f t="shared" si="4"/>
        <v>0.74640918606545448</v>
      </c>
    </row>
    <row r="72" spans="1:19">
      <c r="A72" t="s">
        <v>12</v>
      </c>
      <c r="B72" s="28">
        <f t="shared" si="0"/>
        <v>394793717121.19421</v>
      </c>
      <c r="C72" s="28">
        <f t="shared" si="0"/>
        <v>4187360140495.1963</v>
      </c>
      <c r="D72" s="28">
        <f t="shared" si="0"/>
        <v>18484234550423.875</v>
      </c>
      <c r="G72" s="28">
        <f t="shared" si="3"/>
        <v>394.79371712119422</v>
      </c>
      <c r="H72">
        <f t="shared" si="4"/>
        <v>4187.360140495196</v>
      </c>
      <c r="I72">
        <f t="shared" si="4"/>
        <v>18484.234550423876</v>
      </c>
      <c r="L72">
        <f t="shared" si="5"/>
        <v>236.87623027271653</v>
      </c>
      <c r="M72">
        <f t="shared" si="6"/>
        <v>2512.4160842971173</v>
      </c>
      <c r="N72">
        <f t="shared" si="7"/>
        <v>11090.540730254326</v>
      </c>
      <c r="Q72">
        <f t="shared" si="8"/>
        <v>157.91748684847769</v>
      </c>
      <c r="R72">
        <f t="shared" si="2"/>
        <v>1674.9440561980784</v>
      </c>
      <c r="S72">
        <f t="shared" si="2"/>
        <v>7393.6938201695511</v>
      </c>
    </row>
    <row r="73" spans="1:19">
      <c r="A73" t="s">
        <v>13</v>
      </c>
      <c r="B73" s="28">
        <f t="shared" si="0"/>
        <v>857932284.9357214</v>
      </c>
      <c r="C73" s="28">
        <f t="shared" si="0"/>
        <v>6145231521.9162235</v>
      </c>
      <c r="D73" s="28">
        <f t="shared" si="0"/>
        <v>9980634133.2315083</v>
      </c>
      <c r="G73" s="28">
        <f t="shared" si="3"/>
        <v>0.85793228493572138</v>
      </c>
      <c r="H73">
        <f t="shared" si="4"/>
        <v>6.1452315219162239</v>
      </c>
      <c r="I73">
        <f t="shared" si="4"/>
        <v>9.9806341332315078</v>
      </c>
      <c r="L73">
        <f t="shared" si="5"/>
        <v>0.51475937096143276</v>
      </c>
      <c r="M73">
        <f t="shared" si="6"/>
        <v>3.6871389131497341</v>
      </c>
      <c r="N73">
        <f t="shared" si="7"/>
        <v>5.9883804799389049</v>
      </c>
      <c r="Q73">
        <f t="shared" si="8"/>
        <v>0.34317291397428856</v>
      </c>
      <c r="R73">
        <f t="shared" si="2"/>
        <v>2.4580926087664898</v>
      </c>
      <c r="S73">
        <f t="shared" si="2"/>
        <v>3.9922536532926034</v>
      </c>
    </row>
    <row r="74" spans="1:19">
      <c r="A74" t="s">
        <v>14</v>
      </c>
      <c r="B74" s="28">
        <f t="shared" si="0"/>
        <v>1309957614.3419271</v>
      </c>
      <c r="C74" s="28">
        <f t="shared" si="0"/>
        <v>5165013422.739749</v>
      </c>
      <c r="D74" s="28">
        <f t="shared" si="0"/>
        <v>168244256192.58026</v>
      </c>
      <c r="G74" s="28">
        <f t="shared" si="3"/>
        <v>1.3099576143419271</v>
      </c>
      <c r="H74">
        <f t="shared" si="4"/>
        <v>5.1650134227397491</v>
      </c>
      <c r="I74">
        <f t="shared" si="4"/>
        <v>168.24425619258025</v>
      </c>
      <c r="L74">
        <f t="shared" si="5"/>
        <v>0.78597456860515624</v>
      </c>
      <c r="M74">
        <f t="shared" si="6"/>
        <v>3.0990080536438493</v>
      </c>
      <c r="N74">
        <f t="shared" si="7"/>
        <v>100.94655371554815</v>
      </c>
      <c r="Q74">
        <f t="shared" si="8"/>
        <v>0.5239830457367709</v>
      </c>
      <c r="R74">
        <f t="shared" si="2"/>
        <v>2.0660053690958997</v>
      </c>
      <c r="S74">
        <f t="shared" si="2"/>
        <v>67.297702477032104</v>
      </c>
    </row>
    <row r="75" spans="1:19">
      <c r="A75" t="s">
        <v>15</v>
      </c>
      <c r="B75" s="28">
        <f t="shared" si="0"/>
        <v>7648596665.8824158</v>
      </c>
      <c r="C75" s="28">
        <f t="shared" si="0"/>
        <v>6475529313.9384527</v>
      </c>
      <c r="D75" s="28">
        <f t="shared" si="0"/>
        <v>12113904912.554306</v>
      </c>
      <c r="G75" s="28">
        <f t="shared" si="3"/>
        <v>7.6485966658824154</v>
      </c>
      <c r="H75">
        <f t="shared" si="4"/>
        <v>6.4755293139384529</v>
      </c>
      <c r="I75">
        <f t="shared" si="4"/>
        <v>12.113904912554306</v>
      </c>
      <c r="L75">
        <f t="shared" si="5"/>
        <v>4.5891579995294487</v>
      </c>
      <c r="M75">
        <f t="shared" si="6"/>
        <v>3.8853175883630717</v>
      </c>
      <c r="N75">
        <f t="shared" si="7"/>
        <v>7.2683429475325827</v>
      </c>
      <c r="Q75">
        <f t="shared" si="8"/>
        <v>3.0594386663529662</v>
      </c>
      <c r="R75">
        <f t="shared" si="2"/>
        <v>2.5902117255753812</v>
      </c>
      <c r="S75">
        <f t="shared" si="2"/>
        <v>4.845561965021723</v>
      </c>
    </row>
    <row r="76" spans="1:19">
      <c r="A76" t="s">
        <v>16</v>
      </c>
      <c r="B76" s="28">
        <f t="shared" si="0"/>
        <v>565031050.2003113</v>
      </c>
      <c r="C76" s="28">
        <f t="shared" si="0"/>
        <v>4166513606.7827411</v>
      </c>
      <c r="D76" s="28">
        <f t="shared" si="0"/>
        <v>1191224565.3538008</v>
      </c>
      <c r="G76" s="28">
        <f t="shared" si="3"/>
        <v>0.5650310502003113</v>
      </c>
      <c r="H76">
        <f t="shared" si="4"/>
        <v>4.1665136067827406</v>
      </c>
      <c r="I76">
        <f t="shared" si="4"/>
        <v>1.1912245653538007</v>
      </c>
      <c r="L76">
        <f t="shared" si="5"/>
        <v>0.33901863012018679</v>
      </c>
      <c r="M76">
        <f t="shared" si="6"/>
        <v>2.4999081640696441</v>
      </c>
      <c r="N76">
        <f t="shared" si="7"/>
        <v>0.71473473921228037</v>
      </c>
      <c r="Q76">
        <f t="shared" si="8"/>
        <v>0.22601242008012454</v>
      </c>
      <c r="R76">
        <f t="shared" si="2"/>
        <v>1.6666054427130963</v>
      </c>
      <c r="S76">
        <f t="shared" si="2"/>
        <v>0.4764898261415203</v>
      </c>
    </row>
    <row r="77" spans="1:19">
      <c r="A77" t="s">
        <v>17</v>
      </c>
      <c r="B77" s="28">
        <f t="shared" si="0"/>
        <v>491348726.70068979</v>
      </c>
      <c r="C77" s="28">
        <f t="shared" si="0"/>
        <v>3693141756.5162692</v>
      </c>
      <c r="D77" s="28">
        <f t="shared" si="0"/>
        <v>630915484.72534633</v>
      </c>
      <c r="G77" s="28">
        <f t="shared" si="3"/>
        <v>0.4913487267006898</v>
      </c>
      <c r="H77">
        <f t="shared" si="4"/>
        <v>3.6931417565162694</v>
      </c>
      <c r="I77">
        <f t="shared" si="4"/>
        <v>0.63091548472534631</v>
      </c>
      <c r="L77">
        <f t="shared" si="5"/>
        <v>0.29480923602041387</v>
      </c>
      <c r="M77">
        <f t="shared" si="6"/>
        <v>2.2158850539097616</v>
      </c>
      <c r="N77">
        <f t="shared" si="7"/>
        <v>0.37854929083520777</v>
      </c>
      <c r="Q77">
        <f t="shared" si="8"/>
        <v>0.19653949068027593</v>
      </c>
      <c r="R77">
        <f t="shared" si="2"/>
        <v>1.4772567026065078</v>
      </c>
      <c r="S77">
        <f t="shared" si="2"/>
        <v>0.25236619389013853</v>
      </c>
    </row>
    <row r="78" spans="1:19">
      <c r="A78" t="s">
        <v>18</v>
      </c>
      <c r="B78" s="28">
        <f t="shared" si="0"/>
        <v>1793849577.6547775</v>
      </c>
      <c r="C78" s="28">
        <f t="shared" si="0"/>
        <v>4099388355.7597585</v>
      </c>
      <c r="D78" s="28">
        <f t="shared" si="0"/>
        <v>277358637.30829942</v>
      </c>
      <c r="G78" s="28">
        <f t="shared" si="3"/>
        <v>1.7938495776547776</v>
      </c>
      <c r="H78">
        <f t="shared" si="4"/>
        <v>4.0993883557597588</v>
      </c>
      <c r="I78">
        <f t="shared" si="4"/>
        <v>0.2773586373082994</v>
      </c>
      <c r="L78">
        <f t="shared" si="5"/>
        <v>1.0763097465928666</v>
      </c>
      <c r="M78">
        <f t="shared" si="6"/>
        <v>2.4596330134558553</v>
      </c>
      <c r="N78">
        <f t="shared" si="7"/>
        <v>0.16641518238497963</v>
      </c>
      <c r="Q78">
        <f t="shared" si="8"/>
        <v>0.7175398310619111</v>
      </c>
      <c r="R78">
        <f t="shared" si="2"/>
        <v>1.6397553423039035</v>
      </c>
      <c r="S78">
        <f t="shared" si="2"/>
        <v>0.11094345492331976</v>
      </c>
    </row>
    <row r="81" spans="1:9">
      <c r="A81" s="13" t="s">
        <v>258</v>
      </c>
    </row>
    <row r="82" spans="1:9">
      <c r="B82" t="s">
        <v>207</v>
      </c>
    </row>
    <row r="83" spans="1:9">
      <c r="B83" s="13" t="s">
        <v>105</v>
      </c>
      <c r="G83" s="13" t="s">
        <v>194</v>
      </c>
    </row>
    <row r="84" spans="1:9">
      <c r="A84" t="s">
        <v>3</v>
      </c>
      <c r="B84" t="s">
        <v>4</v>
      </c>
      <c r="C84" t="s">
        <v>5</v>
      </c>
      <c r="D84" t="s">
        <v>6</v>
      </c>
      <c r="G84" t="s">
        <v>4</v>
      </c>
      <c r="H84" t="s">
        <v>5</v>
      </c>
      <c r="I84" t="s">
        <v>6</v>
      </c>
    </row>
    <row r="85" spans="1:9">
      <c r="A85" t="s">
        <v>8</v>
      </c>
      <c r="B85">
        <f t="shared" ref="B85:D94" si="9">($B$10*B22+$B$11*B52)</f>
        <v>2535385576.3432646</v>
      </c>
      <c r="C85">
        <f t="shared" si="9"/>
        <v>13416056178.782269</v>
      </c>
      <c r="D85">
        <f t="shared" si="9"/>
        <v>53362303112.826874</v>
      </c>
      <c r="G85">
        <f>B85/1000000000</f>
        <v>2.5353855763432644</v>
      </c>
      <c r="H85">
        <f>C85/1000000000</f>
        <v>13.416056178782268</v>
      </c>
      <c r="I85">
        <f>D85/1000000000</f>
        <v>53.362303112826872</v>
      </c>
    </row>
    <row r="86" spans="1:9">
      <c r="A86" t="s">
        <v>85</v>
      </c>
      <c r="B86">
        <f t="shared" si="9"/>
        <v>-31590532448.132919</v>
      </c>
      <c r="C86">
        <f t="shared" si="9"/>
        <v>787656118911.31567</v>
      </c>
      <c r="D86">
        <f t="shared" si="9"/>
        <v>3879458901951.3384</v>
      </c>
      <c r="G86">
        <f t="shared" ref="G86:G94" si="10">B86/1000000000</f>
        <v>-31.590532448132919</v>
      </c>
      <c r="H86">
        <f t="shared" ref="H86:H94" si="11">C86/1000000000</f>
        <v>787.65611891131573</v>
      </c>
      <c r="I86">
        <f t="shared" ref="I86:I94" si="12">D86/1000000000</f>
        <v>3879.4589019513382</v>
      </c>
    </row>
    <row r="87" spans="1:9" s="28" customFormat="1">
      <c r="A87" s="28" t="s">
        <v>10</v>
      </c>
      <c r="B87" s="28">
        <f t="shared" si="9"/>
        <v>4554517394.3478136</v>
      </c>
      <c r="C87" s="28">
        <f t="shared" si="9"/>
        <v>1509915138.6108043</v>
      </c>
      <c r="D87" s="28">
        <f t="shared" si="9"/>
        <v>158194242.36375821</v>
      </c>
      <c r="G87" s="28">
        <f t="shared" ref="G87:G88" si="13">B87/1000000000</f>
        <v>4.5545173943478137</v>
      </c>
      <c r="H87" s="28">
        <f t="shared" ref="H87:H88" si="14">C87/1000000000</f>
        <v>1.5099151386108043</v>
      </c>
      <c r="I87" s="28">
        <f t="shared" ref="I87:I88" si="15">D87/1000000000</f>
        <v>0.1581942423637582</v>
      </c>
    </row>
    <row r="88" spans="1:9">
      <c r="A88" t="s">
        <v>12</v>
      </c>
      <c r="B88">
        <f t="shared" si="9"/>
        <v>83427299668.637268</v>
      </c>
      <c r="C88">
        <f t="shared" si="9"/>
        <v>884867550094.16479</v>
      </c>
      <c r="D88">
        <f t="shared" si="9"/>
        <v>3906135445927.291</v>
      </c>
      <c r="G88" s="28">
        <f t="shared" si="13"/>
        <v>83.427299668637275</v>
      </c>
      <c r="H88" s="28">
        <f t="shared" si="14"/>
        <v>884.86755009416481</v>
      </c>
      <c r="I88" s="28">
        <f t="shared" si="15"/>
        <v>3906.1354459272911</v>
      </c>
    </row>
    <row r="89" spans="1:9">
      <c r="A89" t="s">
        <v>13</v>
      </c>
      <c r="B89">
        <f t="shared" si="9"/>
        <v>181297145.13354066</v>
      </c>
      <c r="C89">
        <f t="shared" si="9"/>
        <v>1298602407.9878597</v>
      </c>
      <c r="D89">
        <f t="shared" si="9"/>
        <v>2098538235.2639656</v>
      </c>
      <c r="G89">
        <f t="shared" si="10"/>
        <v>0.18129714513354067</v>
      </c>
      <c r="H89">
        <f t="shared" si="11"/>
        <v>1.2986024079878598</v>
      </c>
      <c r="I89">
        <f t="shared" si="12"/>
        <v>2.0985382352639657</v>
      </c>
    </row>
    <row r="90" spans="1:9">
      <c r="A90" t="s">
        <v>14</v>
      </c>
      <c r="B90">
        <f t="shared" si="9"/>
        <v>276818555.37576437</v>
      </c>
      <c r="C90">
        <f t="shared" si="9"/>
        <v>1091463982.1361794</v>
      </c>
      <c r="D90">
        <f t="shared" si="9"/>
        <v>35133051622.873642</v>
      </c>
      <c r="G90">
        <f t="shared" si="10"/>
        <v>0.27681855537576439</v>
      </c>
      <c r="H90">
        <f t="shared" si="11"/>
        <v>1.0914639821361793</v>
      </c>
      <c r="I90">
        <f t="shared" si="12"/>
        <v>35.133051622873644</v>
      </c>
    </row>
    <row r="91" spans="1:9">
      <c r="A91" t="s">
        <v>15</v>
      </c>
      <c r="B91">
        <f t="shared" si="9"/>
        <v>1616291593.3467784</v>
      </c>
      <c r="C91">
        <f t="shared" si="9"/>
        <v>1368400511.8580604</v>
      </c>
      <c r="D91">
        <f t="shared" si="9"/>
        <v>2581465536.4400997</v>
      </c>
      <c r="G91">
        <f t="shared" si="10"/>
        <v>1.6162915933467783</v>
      </c>
      <c r="H91">
        <f t="shared" si="11"/>
        <v>1.3684005118580604</v>
      </c>
      <c r="I91">
        <f t="shared" si="12"/>
        <v>2.5814655364400996</v>
      </c>
    </row>
    <row r="92" spans="1:9">
      <c r="A92" t="s">
        <v>16</v>
      </c>
      <c r="B92">
        <f t="shared" si="9"/>
        <v>119401633.56924805</v>
      </c>
      <c r="C92">
        <f t="shared" si="9"/>
        <v>880462287.44772947</v>
      </c>
      <c r="D92">
        <f t="shared" si="9"/>
        <v>250881649.52328852</v>
      </c>
      <c r="G92">
        <f t="shared" si="10"/>
        <v>0.11940163356924804</v>
      </c>
      <c r="H92">
        <f t="shared" si="11"/>
        <v>0.88046228744772947</v>
      </c>
      <c r="I92">
        <f t="shared" si="12"/>
        <v>0.25088164952328851</v>
      </c>
    </row>
    <row r="93" spans="1:9">
      <c r="A93" t="s">
        <v>17</v>
      </c>
      <c r="B93">
        <f t="shared" si="9"/>
        <v>103831179.89610273</v>
      </c>
      <c r="C93">
        <f t="shared" si="9"/>
        <v>780429957.91915464</v>
      </c>
      <c r="D93">
        <f t="shared" si="9"/>
        <v>133781633.41025625</v>
      </c>
      <c r="G93">
        <f t="shared" si="10"/>
        <v>0.10383117989610273</v>
      </c>
      <c r="H93">
        <f t="shared" si="11"/>
        <v>0.78042995791915459</v>
      </c>
      <c r="I93">
        <f t="shared" si="12"/>
        <v>0.13378163341025626</v>
      </c>
    </row>
    <row r="94" spans="1:9">
      <c r="A94" t="s">
        <v>18</v>
      </c>
      <c r="B94">
        <f t="shared" si="9"/>
        <v>379073981.63968742</v>
      </c>
      <c r="C94">
        <f t="shared" si="9"/>
        <v>866277465.88252783</v>
      </c>
      <c r="D94">
        <f t="shared" si="9"/>
        <v>58611069.90033748</v>
      </c>
      <c r="G94">
        <f t="shared" si="10"/>
        <v>0.37907398163968742</v>
      </c>
      <c r="H94">
        <f t="shared" si="11"/>
        <v>0.86627746588252785</v>
      </c>
      <c r="I94">
        <f t="shared" si="12"/>
        <v>5.861106990033748E-2</v>
      </c>
    </row>
    <row r="97" spans="1:9">
      <c r="A97" s="13" t="s">
        <v>259</v>
      </c>
    </row>
    <row r="98" spans="1:9">
      <c r="B98" t="s">
        <v>206</v>
      </c>
    </row>
    <row r="99" spans="1:9">
      <c r="B99" s="13" t="s">
        <v>105</v>
      </c>
      <c r="G99" s="13" t="s">
        <v>194</v>
      </c>
    </row>
    <row r="100" spans="1:9">
      <c r="A100" t="s">
        <v>3</v>
      </c>
      <c r="B100" t="s">
        <v>4</v>
      </c>
      <c r="C100" t="s">
        <v>5</v>
      </c>
      <c r="D100" t="s">
        <v>6</v>
      </c>
      <c r="G100" t="s">
        <v>4</v>
      </c>
      <c r="H100" t="s">
        <v>5</v>
      </c>
      <c r="I100" t="s">
        <v>6</v>
      </c>
    </row>
    <row r="101" spans="1:9">
      <c r="A101" t="s">
        <v>8</v>
      </c>
      <c r="B101">
        <f t="shared" ref="B101:D110" si="16">($B$15*B22+$B$16*B52)*0.9</f>
        <v>483379283.93249387</v>
      </c>
      <c r="C101">
        <f t="shared" si="16"/>
        <v>2557813568.6372128</v>
      </c>
      <c r="D101">
        <f t="shared" si="16"/>
        <v>10173691965.570553</v>
      </c>
      <c r="G101">
        <f>B101/1000000000</f>
        <v>0.48337928393249385</v>
      </c>
      <c r="H101">
        <f>C101/1000000000</f>
        <v>2.5578135686372128</v>
      </c>
      <c r="I101">
        <f>D101/1000000000</f>
        <v>10.173691965570553</v>
      </c>
    </row>
    <row r="102" spans="1:9">
      <c r="A102" t="s">
        <v>85</v>
      </c>
      <c r="B102">
        <f t="shared" si="16"/>
        <v>-6022834986.6408148</v>
      </c>
      <c r="C102">
        <f t="shared" si="16"/>
        <v>150169131786.86127</v>
      </c>
      <c r="D102">
        <f t="shared" si="16"/>
        <v>739631117084.53125</v>
      </c>
      <c r="G102">
        <f t="shared" ref="G102:G110" si="17">B102/1000000000</f>
        <v>-6.0228349866408148</v>
      </c>
      <c r="H102">
        <f t="shared" ref="H102:I110" si="18">C102/1000000000</f>
        <v>150.16913178686127</v>
      </c>
      <c r="I102">
        <f t="shared" si="18"/>
        <v>739.6311170845313</v>
      </c>
    </row>
    <row r="103" spans="1:9" s="28" customFormat="1">
      <c r="A103" s="28" t="s">
        <v>10</v>
      </c>
      <c r="B103" s="28">
        <f t="shared" si="16"/>
        <v>868333155.03561318</v>
      </c>
      <c r="C103" s="28">
        <f t="shared" si="16"/>
        <v>287870099.64503604</v>
      </c>
      <c r="D103" s="28">
        <f t="shared" si="16"/>
        <v>30160232.948206961</v>
      </c>
      <c r="G103" s="28">
        <f t="shared" ref="G103" si="19">B103/1000000000</f>
        <v>0.86833315503561315</v>
      </c>
      <c r="H103" s="28">
        <f t="shared" ref="H103" si="20">C103/1000000000</f>
        <v>0.28787009964503602</v>
      </c>
      <c r="I103" s="28">
        <f t="shared" ref="I103" si="21">D103/1000000000</f>
        <v>3.0160232948206959E-2</v>
      </c>
    </row>
    <row r="104" spans="1:9">
      <c r="A104" t="s">
        <v>12</v>
      </c>
      <c r="B104">
        <f t="shared" si="16"/>
        <v>15905678706.435776</v>
      </c>
      <c r="C104">
        <f t="shared" si="16"/>
        <v>168702798789.49182</v>
      </c>
      <c r="D104">
        <f t="shared" si="16"/>
        <v>744717084617.5199</v>
      </c>
      <c r="G104">
        <f t="shared" si="17"/>
        <v>15.905678706435776</v>
      </c>
      <c r="H104">
        <f t="shared" si="18"/>
        <v>168.70279878949182</v>
      </c>
      <c r="I104">
        <f t="shared" si="18"/>
        <v>744.71708461751984</v>
      </c>
    </row>
    <row r="105" spans="1:9">
      <c r="A105" t="s">
        <v>13</v>
      </c>
      <c r="B105">
        <f t="shared" si="16"/>
        <v>34564874.475641243</v>
      </c>
      <c r="C105">
        <f t="shared" si="16"/>
        <v>247582658.80471253</v>
      </c>
      <c r="D105">
        <f t="shared" si="16"/>
        <v>400092955.85324299</v>
      </c>
      <c r="G105">
        <f t="shared" si="17"/>
        <v>3.4564874475641244E-2</v>
      </c>
      <c r="H105">
        <f t="shared" si="18"/>
        <v>0.24758265880471253</v>
      </c>
      <c r="I105">
        <f t="shared" si="18"/>
        <v>0.400092955853243</v>
      </c>
    </row>
    <row r="106" spans="1:9">
      <c r="A106" t="s">
        <v>14</v>
      </c>
      <c r="B106">
        <f t="shared" si="16"/>
        <v>52776333.637486972</v>
      </c>
      <c r="C106">
        <f t="shared" si="16"/>
        <v>208091062.37956461</v>
      </c>
      <c r="D106">
        <f t="shared" si="16"/>
        <v>6698227478.4104614</v>
      </c>
      <c r="G106">
        <f t="shared" si="17"/>
        <v>5.2776333637486975E-2</v>
      </c>
      <c r="H106">
        <f t="shared" si="18"/>
        <v>0.20809106237956462</v>
      </c>
      <c r="I106">
        <f t="shared" si="18"/>
        <v>6.6982274784104616</v>
      </c>
    </row>
    <row r="107" spans="1:9">
      <c r="A107" t="s">
        <v>15</v>
      </c>
      <c r="B107">
        <f t="shared" si="16"/>
        <v>308151107.39286536</v>
      </c>
      <c r="C107">
        <f t="shared" si="16"/>
        <v>260889888.19949529</v>
      </c>
      <c r="D107">
        <f t="shared" si="16"/>
        <v>492164574.15543967</v>
      </c>
      <c r="G107">
        <f t="shared" si="17"/>
        <v>0.30815110739286539</v>
      </c>
      <c r="H107">
        <f t="shared" si="18"/>
        <v>0.26088988819949527</v>
      </c>
      <c r="I107">
        <f t="shared" si="18"/>
        <v>0.49216457415543968</v>
      </c>
    </row>
    <row r="108" spans="1:9">
      <c r="A108" s="4" t="s">
        <v>16</v>
      </c>
      <c r="B108">
        <f t="shared" si="16"/>
        <v>22764299.313525382</v>
      </c>
      <c r="C108">
        <f t="shared" si="16"/>
        <v>167862921.5244962</v>
      </c>
      <c r="D108">
        <f t="shared" si="16"/>
        <v>47831380.453491725</v>
      </c>
      <c r="G108">
        <f t="shared" si="17"/>
        <v>2.2764299313525381E-2</v>
      </c>
      <c r="H108">
        <f t="shared" si="18"/>
        <v>0.16786292152449619</v>
      </c>
      <c r="I108">
        <f t="shared" si="18"/>
        <v>4.7831380453491723E-2</v>
      </c>
    </row>
    <row r="109" spans="1:9">
      <c r="A109" t="s">
        <v>17</v>
      </c>
      <c r="B109">
        <f t="shared" si="16"/>
        <v>19795743.044508394</v>
      </c>
      <c r="C109">
        <f t="shared" si="16"/>
        <v>148791441.32488054</v>
      </c>
      <c r="D109">
        <f t="shared" si="16"/>
        <v>25505891.791984301</v>
      </c>
      <c r="G109">
        <f t="shared" si="17"/>
        <v>1.9795743044508395E-2</v>
      </c>
      <c r="H109">
        <f t="shared" si="18"/>
        <v>0.14879144132488054</v>
      </c>
      <c r="I109">
        <f t="shared" si="18"/>
        <v>2.55058917919843E-2</v>
      </c>
    </row>
    <row r="110" spans="1:9">
      <c r="A110" s="4" t="s">
        <v>18</v>
      </c>
      <c r="B110">
        <f t="shared" si="16"/>
        <v>72271654.265190616</v>
      </c>
      <c r="C110">
        <f t="shared" si="16"/>
        <v>165158540.4020057</v>
      </c>
      <c r="D110">
        <f t="shared" si="16"/>
        <v>11174385.964522306</v>
      </c>
      <c r="G110">
        <f t="shared" si="17"/>
        <v>7.227165426519061E-2</v>
      </c>
      <c r="H110">
        <f t="shared" si="18"/>
        <v>0.1651585404020057</v>
      </c>
      <c r="I110">
        <f t="shared" si="18"/>
        <v>1.1174385964522306E-2</v>
      </c>
    </row>
    <row r="112" spans="1:9">
      <c r="A112" s="13" t="s">
        <v>260</v>
      </c>
    </row>
    <row r="114" spans="1:19">
      <c r="B114" s="13" t="s">
        <v>105</v>
      </c>
      <c r="G114" s="13" t="s">
        <v>194</v>
      </c>
      <c r="L114" s="13" t="s">
        <v>195</v>
      </c>
      <c r="Q114" s="13" t="s">
        <v>196</v>
      </c>
    </row>
    <row r="115" spans="1:19">
      <c r="A115" t="s">
        <v>3</v>
      </c>
      <c r="B115" t="s">
        <v>4</v>
      </c>
      <c r="C115" t="s">
        <v>5</v>
      </c>
      <c r="D115" t="s">
        <v>6</v>
      </c>
      <c r="G115" t="s">
        <v>4</v>
      </c>
      <c r="H115" t="s">
        <v>5</v>
      </c>
      <c r="I115" t="s">
        <v>6</v>
      </c>
      <c r="L115" t="s">
        <v>4</v>
      </c>
      <c r="M115" t="s">
        <v>5</v>
      </c>
      <c r="N115" t="s">
        <v>6</v>
      </c>
      <c r="Q115" t="s">
        <v>4</v>
      </c>
      <c r="R115" t="s">
        <v>5</v>
      </c>
      <c r="S115" t="s">
        <v>6</v>
      </c>
    </row>
    <row r="116" spans="1:19">
      <c r="A116" t="s">
        <v>8</v>
      </c>
      <c r="B116">
        <f t="shared" ref="B116:D125" si="22">B69+B101</f>
        <v>12481302026.196512</v>
      </c>
      <c r="C116">
        <f t="shared" si="22"/>
        <v>66045121787.476189</v>
      </c>
      <c r="D116">
        <f t="shared" si="22"/>
        <v>262694174873.88318</v>
      </c>
      <c r="G116">
        <f>B116/1000000000</f>
        <v>12.481302026196513</v>
      </c>
      <c r="H116">
        <f>C116/1000000000</f>
        <v>66.045121787476191</v>
      </c>
      <c r="I116">
        <f>D116/1000000000</f>
        <v>262.69417487388318</v>
      </c>
      <c r="L116">
        <f>G116*0.6</f>
        <v>7.488781215717907</v>
      </c>
      <c r="M116">
        <f t="shared" ref="M116:N116" si="23">H116*0.6</f>
        <v>39.627073072485715</v>
      </c>
      <c r="N116">
        <f t="shared" si="23"/>
        <v>157.61650492432992</v>
      </c>
      <c r="Q116">
        <f>G116*0.4</f>
        <v>4.9925208104786059</v>
      </c>
      <c r="R116">
        <f t="shared" ref="R116:S116" si="24">H116*0.4</f>
        <v>26.418048714990476</v>
      </c>
      <c r="S116">
        <f t="shared" si="24"/>
        <v>105.07766994955328</v>
      </c>
    </row>
    <row r="117" spans="1:19">
      <c r="A117" t="s">
        <v>85</v>
      </c>
      <c r="B117">
        <f t="shared" si="22"/>
        <v>-155515192770.87079</v>
      </c>
      <c r="C117">
        <f t="shared" si="22"/>
        <v>3877506445032.6729</v>
      </c>
      <c r="D117">
        <f t="shared" si="22"/>
        <v>19097968732241.336</v>
      </c>
      <c r="G117">
        <f t="shared" ref="G117:G125" si="25">B117/1000000000</f>
        <v>-155.51519277087078</v>
      </c>
      <c r="H117">
        <f t="shared" ref="H117:H125" si="26">C117/1000000000</f>
        <v>3877.5064450326727</v>
      </c>
      <c r="I117">
        <f t="shared" ref="I117:I125" si="27">D117/1000000000</f>
        <v>19097.968732241337</v>
      </c>
      <c r="L117">
        <f t="shared" ref="L117:L125" si="28">G117*0.6</f>
        <v>-93.309115662522473</v>
      </c>
      <c r="M117">
        <f t="shared" ref="M117:M125" si="29">H117*0.6</f>
        <v>2326.5038670196036</v>
      </c>
      <c r="N117">
        <f t="shared" ref="N117:N125" si="30">I117*0.6</f>
        <v>11458.781239344802</v>
      </c>
      <c r="Q117">
        <f t="shared" ref="Q117:Q125" si="31">G117*0.4</f>
        <v>-62.206077108348317</v>
      </c>
      <c r="R117">
        <f t="shared" ref="R117:R125" si="32">H117*0.4</f>
        <v>1551.0025780130691</v>
      </c>
      <c r="S117">
        <f t="shared" ref="S117:S125" si="33">I117*0.4</f>
        <v>7639.1874928965353</v>
      </c>
    </row>
    <row r="118" spans="1:19" s="28" customFormat="1">
      <c r="A118" s="28" t="s">
        <v>10</v>
      </c>
      <c r="B118" s="28">
        <f t="shared" si="22"/>
        <v>22421713309.247864</v>
      </c>
      <c r="C118" s="28">
        <f t="shared" si="22"/>
        <v>7432776141.5316553</v>
      </c>
      <c r="D118" s="28">
        <f t="shared" si="22"/>
        <v>776569419.01366138</v>
      </c>
      <c r="G118" s="28">
        <f t="shared" ref="G118" si="34">B118/1000000000</f>
        <v>22.421713309247863</v>
      </c>
      <c r="H118" s="28">
        <f t="shared" ref="H118" si="35">C118/1000000000</f>
        <v>7.4327761415316553</v>
      </c>
      <c r="I118" s="28">
        <f t="shared" ref="I118" si="36">D118/1000000000</f>
        <v>0.77656941901366139</v>
      </c>
    </row>
    <row r="119" spans="1:19">
      <c r="A119" t="s">
        <v>12</v>
      </c>
      <c r="B119">
        <f t="shared" si="22"/>
        <v>410699395827.63</v>
      </c>
      <c r="C119">
        <f t="shared" si="22"/>
        <v>4356062939284.688</v>
      </c>
      <c r="D119">
        <f t="shared" si="22"/>
        <v>19228951635041.395</v>
      </c>
      <c r="G119">
        <f t="shared" si="25"/>
        <v>410.69939582762998</v>
      </c>
      <c r="H119">
        <f t="shared" si="26"/>
        <v>4356.0629392846877</v>
      </c>
      <c r="I119">
        <f t="shared" si="27"/>
        <v>19228.951635041394</v>
      </c>
      <c r="L119">
        <f t="shared" si="28"/>
        <v>246.41963749657799</v>
      </c>
      <c r="M119">
        <f t="shared" si="29"/>
        <v>2613.6377635708127</v>
      </c>
      <c r="N119">
        <f t="shared" si="30"/>
        <v>11537.370981024837</v>
      </c>
      <c r="Q119">
        <f t="shared" si="31"/>
        <v>164.27975833105199</v>
      </c>
      <c r="R119">
        <f t="shared" si="32"/>
        <v>1742.4251757138752</v>
      </c>
      <c r="S119">
        <f t="shared" si="33"/>
        <v>7691.5806540165577</v>
      </c>
    </row>
    <row r="120" spans="1:19">
      <c r="A120" t="s">
        <v>13</v>
      </c>
      <c r="B120">
        <f t="shared" si="22"/>
        <v>892497159.41136265</v>
      </c>
      <c r="C120">
        <f t="shared" si="22"/>
        <v>6392814180.7209358</v>
      </c>
      <c r="D120">
        <f t="shared" si="22"/>
        <v>10380727089.084751</v>
      </c>
      <c r="G120">
        <f t="shared" si="25"/>
        <v>0.89249715941136265</v>
      </c>
      <c r="H120">
        <f t="shared" si="26"/>
        <v>6.3928141807209355</v>
      </c>
      <c r="I120">
        <f t="shared" si="27"/>
        <v>10.380727089084751</v>
      </c>
      <c r="L120">
        <f t="shared" si="28"/>
        <v>0.53549829564681761</v>
      </c>
      <c r="M120">
        <f t="shared" si="29"/>
        <v>3.8356885084325612</v>
      </c>
      <c r="N120">
        <f t="shared" si="30"/>
        <v>6.2284362534508499</v>
      </c>
      <c r="Q120">
        <f t="shared" si="31"/>
        <v>0.35699886376454509</v>
      </c>
      <c r="R120">
        <f t="shared" si="32"/>
        <v>2.5571256722883744</v>
      </c>
      <c r="S120">
        <f t="shared" si="33"/>
        <v>4.1522908356339006</v>
      </c>
    </row>
    <row r="121" spans="1:19">
      <c r="A121" t="s">
        <v>14</v>
      </c>
      <c r="B121">
        <f t="shared" si="22"/>
        <v>1362733947.979414</v>
      </c>
      <c r="C121">
        <f t="shared" si="22"/>
        <v>5373104485.1193132</v>
      </c>
      <c r="D121">
        <f t="shared" si="22"/>
        <v>174942483670.99072</v>
      </c>
      <c r="G121">
        <f t="shared" si="25"/>
        <v>1.3627339479794141</v>
      </c>
      <c r="H121">
        <f t="shared" si="26"/>
        <v>5.3731044851193133</v>
      </c>
      <c r="I121">
        <f t="shared" si="27"/>
        <v>174.94248367099073</v>
      </c>
      <c r="L121">
        <f t="shared" si="28"/>
        <v>0.81764036878764845</v>
      </c>
      <c r="M121">
        <f t="shared" si="29"/>
        <v>3.223862691071588</v>
      </c>
      <c r="N121">
        <f t="shared" si="30"/>
        <v>104.96549020259444</v>
      </c>
      <c r="Q121">
        <f t="shared" si="31"/>
        <v>0.5450935791917656</v>
      </c>
      <c r="R121">
        <f t="shared" si="32"/>
        <v>2.1492417940477253</v>
      </c>
      <c r="S121">
        <f t="shared" si="33"/>
        <v>69.976993468396287</v>
      </c>
    </row>
    <row r="122" spans="1:19">
      <c r="A122" t="s">
        <v>15</v>
      </c>
      <c r="B122">
        <f t="shared" si="22"/>
        <v>7956747773.275281</v>
      </c>
      <c r="C122">
        <f t="shared" si="22"/>
        <v>6736419202.137948</v>
      </c>
      <c r="D122">
        <f t="shared" si="22"/>
        <v>12606069486.709745</v>
      </c>
      <c r="G122">
        <f t="shared" si="25"/>
        <v>7.9567477732752812</v>
      </c>
      <c r="H122">
        <f t="shared" si="26"/>
        <v>6.7364192021379479</v>
      </c>
      <c r="I122">
        <f t="shared" si="27"/>
        <v>12.606069486709746</v>
      </c>
      <c r="L122">
        <f t="shared" si="28"/>
        <v>4.7740486639651687</v>
      </c>
      <c r="M122">
        <f t="shared" si="29"/>
        <v>4.0418515212827684</v>
      </c>
      <c r="N122">
        <f t="shared" si="30"/>
        <v>7.5636416920258469</v>
      </c>
      <c r="Q122">
        <f t="shared" si="31"/>
        <v>3.1826991093101125</v>
      </c>
      <c r="R122">
        <f t="shared" si="32"/>
        <v>2.6945676808551795</v>
      </c>
      <c r="S122">
        <f t="shared" si="33"/>
        <v>5.0424277946838991</v>
      </c>
    </row>
    <row r="123" spans="1:19">
      <c r="A123" t="s">
        <v>16</v>
      </c>
      <c r="B123">
        <f t="shared" si="22"/>
        <v>587795349.51383674</v>
      </c>
      <c r="C123">
        <f t="shared" si="22"/>
        <v>4334376528.3072376</v>
      </c>
      <c r="D123">
        <f t="shared" si="22"/>
        <v>1239055945.8072925</v>
      </c>
      <c r="G123">
        <f t="shared" si="25"/>
        <v>0.58779534951383672</v>
      </c>
      <c r="H123">
        <f t="shared" si="26"/>
        <v>4.3343765283072377</v>
      </c>
      <c r="I123">
        <f t="shared" si="27"/>
        <v>1.2390559458072925</v>
      </c>
      <c r="L123">
        <f t="shared" si="28"/>
        <v>0.35267720970830202</v>
      </c>
      <c r="M123">
        <f t="shared" si="29"/>
        <v>2.6006259169843426</v>
      </c>
      <c r="N123">
        <f t="shared" si="30"/>
        <v>0.7434335674843755</v>
      </c>
      <c r="Q123">
        <f t="shared" si="31"/>
        <v>0.2351181398055347</v>
      </c>
      <c r="R123">
        <f t="shared" si="32"/>
        <v>1.7337506113228951</v>
      </c>
      <c r="S123">
        <f t="shared" si="33"/>
        <v>0.495622378322917</v>
      </c>
    </row>
    <row r="124" spans="1:19">
      <c r="A124" t="s">
        <v>17</v>
      </c>
      <c r="B124">
        <f t="shared" si="22"/>
        <v>511144469.74519819</v>
      </c>
      <c r="C124">
        <f t="shared" si="22"/>
        <v>3841933197.8411498</v>
      </c>
      <c r="D124">
        <f t="shared" si="22"/>
        <v>656421376.51733065</v>
      </c>
      <c r="G124">
        <f t="shared" si="25"/>
        <v>0.51114446974519823</v>
      </c>
      <c r="H124">
        <f t="shared" si="26"/>
        <v>3.8419331978411497</v>
      </c>
      <c r="I124">
        <f t="shared" si="27"/>
        <v>0.65642137651733068</v>
      </c>
      <c r="L124">
        <f t="shared" si="28"/>
        <v>0.30668668184711895</v>
      </c>
      <c r="M124">
        <f t="shared" si="29"/>
        <v>2.3051599187046898</v>
      </c>
      <c r="N124">
        <f t="shared" si="30"/>
        <v>0.39385282591039839</v>
      </c>
      <c r="Q124">
        <f t="shared" si="31"/>
        <v>0.20445778789807931</v>
      </c>
      <c r="R124">
        <f t="shared" si="32"/>
        <v>1.5367732791364599</v>
      </c>
      <c r="S124">
        <f t="shared" si="33"/>
        <v>0.26256855060693229</v>
      </c>
    </row>
    <row r="125" spans="1:19">
      <c r="A125" t="s">
        <v>18</v>
      </c>
      <c r="B125">
        <f t="shared" si="22"/>
        <v>1866121231.9199681</v>
      </c>
      <c r="C125">
        <f t="shared" si="22"/>
        <v>4264546896.1617641</v>
      </c>
      <c r="D125">
        <f t="shared" si="22"/>
        <v>288533023.27282172</v>
      </c>
      <c r="G125">
        <f t="shared" si="25"/>
        <v>1.866121231919968</v>
      </c>
      <c r="H125">
        <f t="shared" si="26"/>
        <v>4.2645468961617645</v>
      </c>
      <c r="I125">
        <f t="shared" si="27"/>
        <v>0.28853302327282171</v>
      </c>
      <c r="L125">
        <f t="shared" si="28"/>
        <v>1.1196727391519807</v>
      </c>
      <c r="M125">
        <f t="shared" si="29"/>
        <v>2.5587281376970585</v>
      </c>
      <c r="N125">
        <f t="shared" si="30"/>
        <v>0.17311981396369303</v>
      </c>
      <c r="Q125">
        <f t="shared" si="31"/>
        <v>0.7464484927679873</v>
      </c>
      <c r="R125">
        <f t="shared" si="32"/>
        <v>1.705818758464706</v>
      </c>
      <c r="S125">
        <f t="shared" si="33"/>
        <v>0.11541320930912868</v>
      </c>
    </row>
    <row r="127" spans="1:19">
      <c r="B127" s="13" t="s">
        <v>105</v>
      </c>
      <c r="C127" s="28"/>
      <c r="D127" s="28"/>
      <c r="E127" s="28"/>
      <c r="F127" s="28"/>
      <c r="G127" s="13" t="s">
        <v>194</v>
      </c>
      <c r="H127" s="28"/>
      <c r="I127" s="28"/>
    </row>
    <row r="128" spans="1:19">
      <c r="A128" t="s">
        <v>7</v>
      </c>
      <c r="B128" s="28" t="s">
        <v>4</v>
      </c>
      <c r="C128" s="28" t="s">
        <v>5</v>
      </c>
      <c r="D128" s="28" t="s">
        <v>6</v>
      </c>
      <c r="E128" s="28"/>
      <c r="F128" s="28"/>
      <c r="G128" s="28" t="s">
        <v>4</v>
      </c>
      <c r="H128" s="28" t="s">
        <v>5</v>
      </c>
      <c r="I128" s="28" t="s">
        <v>6</v>
      </c>
    </row>
    <row r="129" spans="1:9">
      <c r="A129" s="28" t="s">
        <v>8</v>
      </c>
      <c r="B129">
        <f>SUM(B69,B85,B101)</f>
        <v>15016687602.539778</v>
      </c>
      <c r="C129" s="28">
        <f t="shared" ref="C129:D129" si="37">SUM(C69,C85,C101)</f>
        <v>79461177966.258453</v>
      </c>
      <c r="D129" s="28">
        <f t="shared" si="37"/>
        <v>316056477986.71008</v>
      </c>
      <c r="G129">
        <f>B129/1000000000</f>
        <v>15.016687602539777</v>
      </c>
      <c r="H129" s="28">
        <f t="shared" ref="H129:I129" si="38">C129/1000000000</f>
        <v>79.461177966258447</v>
      </c>
      <c r="I129" s="28">
        <f t="shared" si="38"/>
        <v>316.05647798671009</v>
      </c>
    </row>
    <row r="130" spans="1:9">
      <c r="A130" s="28" t="s">
        <v>85</v>
      </c>
      <c r="B130" s="28">
        <f t="shared" ref="B130:D130" si="39">SUM(B70,B86,B102)</f>
        <v>-187105725219.00372</v>
      </c>
      <c r="C130" s="28">
        <f t="shared" si="39"/>
        <v>4665162563943.9883</v>
      </c>
      <c r="D130" s="28">
        <f t="shared" si="39"/>
        <v>22977427634192.676</v>
      </c>
      <c r="G130" s="28">
        <f t="shared" ref="G130:G138" si="40">B130/1000000000</f>
        <v>-187.10572521900372</v>
      </c>
      <c r="H130" s="28">
        <f t="shared" ref="H130:H138" si="41">C130/1000000000</f>
        <v>4665.1625639439881</v>
      </c>
      <c r="I130" s="28">
        <f t="shared" ref="I130:I138" si="42">D130/1000000000</f>
        <v>22977.427634192674</v>
      </c>
    </row>
    <row r="131" spans="1:9">
      <c r="A131" s="28" t="s">
        <v>10</v>
      </c>
      <c r="B131" s="28">
        <f t="shared" ref="B131:D131" si="43">SUM(B71,B87,B103)</f>
        <v>26976230703.595676</v>
      </c>
      <c r="C131" s="28">
        <f t="shared" si="43"/>
        <v>8942691280.1424599</v>
      </c>
      <c r="D131" s="28">
        <f t="shared" si="43"/>
        <v>934763661.37741971</v>
      </c>
      <c r="G131" s="28">
        <f t="shared" si="40"/>
        <v>26.976230703595675</v>
      </c>
      <c r="H131" s="28">
        <f t="shared" si="41"/>
        <v>8.9426912801424603</v>
      </c>
      <c r="I131" s="28">
        <f t="shared" si="42"/>
        <v>0.93476366137741973</v>
      </c>
    </row>
    <row r="132" spans="1:9">
      <c r="A132" s="28" t="s">
        <v>12</v>
      </c>
      <c r="B132" s="28">
        <f t="shared" ref="B132:D132" si="44">SUM(B72,B88,B104)</f>
        <v>494126695496.26727</v>
      </c>
      <c r="C132" s="28">
        <f t="shared" si="44"/>
        <v>5240930489378.8535</v>
      </c>
      <c r="D132" s="28">
        <f t="shared" si="44"/>
        <v>23135087080968.684</v>
      </c>
      <c r="G132" s="28">
        <f t="shared" si="40"/>
        <v>494.12669549626725</v>
      </c>
      <c r="H132" s="28">
        <f t="shared" si="41"/>
        <v>5240.930489378854</v>
      </c>
      <c r="I132" s="28">
        <f t="shared" si="42"/>
        <v>23135.087080968682</v>
      </c>
    </row>
    <row r="133" spans="1:9">
      <c r="A133" s="28" t="s">
        <v>13</v>
      </c>
      <c r="B133" s="28">
        <f t="shared" ref="B133:D133" si="45">SUM(B73,B89,B105)</f>
        <v>1073794304.5449033</v>
      </c>
      <c r="C133" s="28">
        <f t="shared" si="45"/>
        <v>7691416588.7087955</v>
      </c>
      <c r="D133" s="28">
        <f t="shared" si="45"/>
        <v>12479265324.348717</v>
      </c>
      <c r="G133" s="28">
        <f t="shared" si="40"/>
        <v>1.0737943045449032</v>
      </c>
      <c r="H133" s="28">
        <f t="shared" si="41"/>
        <v>7.6914165887087957</v>
      </c>
      <c r="I133" s="28">
        <f t="shared" si="42"/>
        <v>12.479265324348717</v>
      </c>
    </row>
    <row r="134" spans="1:9">
      <c r="A134" s="28" t="s">
        <v>14</v>
      </c>
      <c r="B134" s="28">
        <f t="shared" ref="B134:D134" si="46">SUM(B74,B90,B106)</f>
        <v>1639552503.3551784</v>
      </c>
      <c r="C134" s="28">
        <f t="shared" si="46"/>
        <v>6464568467.2554932</v>
      </c>
      <c r="D134" s="28">
        <f t="shared" si="46"/>
        <v>210075535293.86438</v>
      </c>
      <c r="G134" s="28">
        <f t="shared" si="40"/>
        <v>1.6395525033551783</v>
      </c>
      <c r="H134" s="28">
        <f t="shared" si="41"/>
        <v>6.4645684672554928</v>
      </c>
      <c r="I134" s="28">
        <f t="shared" si="42"/>
        <v>210.07553529386439</v>
      </c>
    </row>
    <row r="135" spans="1:9">
      <c r="A135" s="28" t="s">
        <v>15</v>
      </c>
      <c r="B135" s="28">
        <f t="shared" ref="B135:D135" si="47">SUM(B75,B91,B107)</f>
        <v>9573039366.6220608</v>
      </c>
      <c r="C135" s="28">
        <f t="shared" si="47"/>
        <v>8104819713.9960079</v>
      </c>
      <c r="D135" s="28">
        <f t="shared" si="47"/>
        <v>15187535023.149845</v>
      </c>
      <c r="G135" s="28">
        <f t="shared" si="40"/>
        <v>9.5730393666220603</v>
      </c>
      <c r="H135" s="28">
        <f t="shared" si="41"/>
        <v>8.1048197139960081</v>
      </c>
      <c r="I135" s="28">
        <f t="shared" si="42"/>
        <v>15.187535023149845</v>
      </c>
    </row>
    <row r="136" spans="1:9">
      <c r="A136" s="28" t="s">
        <v>16</v>
      </c>
      <c r="B136" s="28">
        <f t="shared" ref="B136:D136" si="48">SUM(B76,B92,B108)</f>
        <v>707196983.08308482</v>
      </c>
      <c r="C136" s="28">
        <f t="shared" si="48"/>
        <v>5214838815.7549667</v>
      </c>
      <c r="D136" s="28">
        <f t="shared" si="48"/>
        <v>1489937595.3305809</v>
      </c>
      <c r="G136" s="28">
        <f t="shared" si="40"/>
        <v>0.70719698308308487</v>
      </c>
      <c r="H136" s="28">
        <f t="shared" si="41"/>
        <v>5.214838815754967</v>
      </c>
      <c r="I136" s="28">
        <f t="shared" si="42"/>
        <v>1.4899375953305809</v>
      </c>
    </row>
    <row r="137" spans="1:9">
      <c r="A137" s="28" t="s">
        <v>17</v>
      </c>
      <c r="B137" s="28">
        <f t="shared" ref="B137:D137" si="49">SUM(B77,B93,B109)</f>
        <v>614975649.6413008</v>
      </c>
      <c r="C137" s="28">
        <f t="shared" si="49"/>
        <v>4622363155.7603045</v>
      </c>
      <c r="D137" s="28">
        <f t="shared" si="49"/>
        <v>790203009.92758691</v>
      </c>
      <c r="G137" s="28">
        <f t="shared" si="40"/>
        <v>0.6149756496413008</v>
      </c>
      <c r="H137" s="28">
        <f t="shared" si="41"/>
        <v>4.6223631557603042</v>
      </c>
      <c r="I137" s="28">
        <f t="shared" si="42"/>
        <v>0.79020300992758696</v>
      </c>
    </row>
    <row r="138" spans="1:9">
      <c r="A138" s="28" t="s">
        <v>18</v>
      </c>
      <c r="B138" s="28">
        <f t="shared" ref="B138:D138" si="50">SUM(B78,B94,B110)</f>
        <v>2245195213.5596557</v>
      </c>
      <c r="C138" s="28">
        <f t="shared" si="50"/>
        <v>5130824362.0442924</v>
      </c>
      <c r="D138" s="28">
        <f t="shared" si="50"/>
        <v>347144093.17315918</v>
      </c>
      <c r="G138" s="28">
        <f t="shared" si="40"/>
        <v>2.2451952135596556</v>
      </c>
      <c r="H138" s="28">
        <f t="shared" si="41"/>
        <v>5.1308243620442928</v>
      </c>
      <c r="I138" s="28">
        <f t="shared" si="42"/>
        <v>0.3471440931731592</v>
      </c>
    </row>
  </sheetData>
  <mergeCells count="5">
    <mergeCell ref="A64:S64"/>
    <mergeCell ref="A8:B8"/>
    <mergeCell ref="A13:B13"/>
    <mergeCell ref="A1:B1"/>
    <mergeCell ref="A18:J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46" workbookViewId="0">
      <selection activeCell="B60" sqref="B60"/>
    </sheetView>
  </sheetViews>
  <sheetFormatPr defaultRowHeight="14.25"/>
  <cols>
    <col min="1" max="1" width="62.3984375" customWidth="1"/>
    <col min="2" max="2" width="24.1328125" customWidth="1"/>
    <col min="3" max="3" width="35.46484375" customWidth="1"/>
    <col min="4" max="4" width="22.265625" customWidth="1"/>
    <col min="5" max="5" width="16.3984375" customWidth="1"/>
    <col min="6" max="6" width="21.59765625" customWidth="1"/>
    <col min="7" max="7" width="11.86328125" customWidth="1"/>
    <col min="8" max="8" width="14.86328125" customWidth="1"/>
    <col min="9" max="9" width="15.59765625" customWidth="1"/>
    <col min="10" max="10" width="11.3984375" customWidth="1"/>
    <col min="11" max="11" width="12.265625" customWidth="1"/>
    <col min="12" max="12" width="12.59765625" customWidth="1"/>
    <col min="13" max="13" width="12.3984375" customWidth="1"/>
    <col min="14" max="14" width="13.3984375" customWidth="1"/>
    <col min="15" max="15" width="12.86328125" customWidth="1"/>
  </cols>
  <sheetData>
    <row r="1" spans="1:16" s="28" customFormat="1">
      <c r="A1" s="125" t="s">
        <v>411</v>
      </c>
      <c r="B1" s="125"/>
      <c r="C1" s="125"/>
      <c r="D1" s="125"/>
      <c r="E1" s="125"/>
      <c r="F1" s="125"/>
      <c r="G1" s="125"/>
    </row>
    <row r="2" spans="1:16">
      <c r="A2" s="16" t="s">
        <v>405</v>
      </c>
      <c r="B2" s="16" t="s">
        <v>106</v>
      </c>
      <c r="C2" s="16" t="s">
        <v>185</v>
      </c>
      <c r="D2" s="16" t="s">
        <v>186</v>
      </c>
      <c r="F2" s="16" t="s">
        <v>87</v>
      </c>
      <c r="G2" s="16" t="s">
        <v>88</v>
      </c>
      <c r="H2" s="28"/>
      <c r="I2" t="s">
        <v>86</v>
      </c>
    </row>
    <row r="3" spans="1:16">
      <c r="A3" t="s">
        <v>107</v>
      </c>
      <c r="B3">
        <f>'Vehicle Classification'!D32</f>
        <v>429802129.05000001</v>
      </c>
      <c r="C3" t="s">
        <v>111</v>
      </c>
      <c r="D3">
        <f>B3/5</f>
        <v>85960425.810000002</v>
      </c>
      <c r="E3" t="s">
        <v>115</v>
      </c>
      <c r="F3">
        <f>D3*$I$9</f>
        <v>11647637697.255001</v>
      </c>
      <c r="G3">
        <f>F3/1000000000</f>
        <v>11.647637697255002</v>
      </c>
      <c r="H3" s="28"/>
      <c r="I3">
        <v>1.05587E-3</v>
      </c>
      <c r="J3" t="s">
        <v>89</v>
      </c>
    </row>
    <row r="4" spans="1:16">
      <c r="A4" t="s">
        <v>121</v>
      </c>
      <c r="B4">
        <f>'Vehicle Classification'!D47</f>
        <v>2528209452.4499998</v>
      </c>
      <c r="C4" t="s">
        <v>112</v>
      </c>
      <c r="D4">
        <f t="shared" ref="D4:D7" si="0">B4/5</f>
        <v>505641890.48999995</v>
      </c>
      <c r="E4" t="s">
        <v>115</v>
      </c>
      <c r="F4">
        <f>D4*$I$9</f>
        <v>68514476161.394997</v>
      </c>
      <c r="G4" s="28">
        <f t="shared" ref="G4:G13" si="1">F4/1000000000</f>
        <v>68.514476161394995</v>
      </c>
      <c r="H4" s="28"/>
      <c r="I4">
        <v>1055.8699999999999</v>
      </c>
      <c r="J4" t="s">
        <v>91</v>
      </c>
    </row>
    <row r="5" spans="1:16">
      <c r="A5" t="s">
        <v>122</v>
      </c>
      <c r="B5">
        <f>'Vehicle Classification'!D48</f>
        <v>418417662.94999999</v>
      </c>
      <c r="C5" t="s">
        <v>112</v>
      </c>
      <c r="D5">
        <f t="shared" si="0"/>
        <v>83683532.590000004</v>
      </c>
      <c r="E5" t="s">
        <v>115</v>
      </c>
      <c r="F5">
        <f>D5*$I$9</f>
        <v>11339118665.945</v>
      </c>
      <c r="G5" s="28">
        <f t="shared" si="1"/>
        <v>11.339118665945</v>
      </c>
      <c r="H5" s="28"/>
    </row>
    <row r="6" spans="1:16">
      <c r="A6" t="s">
        <v>108</v>
      </c>
      <c r="B6">
        <f>'Vehicle Classification'!D31</f>
        <v>513957946.60000002</v>
      </c>
      <c r="C6" t="s">
        <v>113</v>
      </c>
      <c r="D6">
        <f t="shared" si="0"/>
        <v>102791589.32000001</v>
      </c>
      <c r="E6" t="s">
        <v>116</v>
      </c>
      <c r="F6">
        <f>D6*$I$9</f>
        <v>13928260352.860001</v>
      </c>
      <c r="G6" s="28">
        <f t="shared" si="1"/>
        <v>13.928260352860001</v>
      </c>
      <c r="H6" s="28"/>
      <c r="I6" t="s">
        <v>118</v>
      </c>
    </row>
    <row r="7" spans="1:16">
      <c r="A7" t="s">
        <v>109</v>
      </c>
      <c r="B7">
        <f>'Vehicle Classification'!D30</f>
        <v>2096350839.78</v>
      </c>
      <c r="C7" t="s">
        <v>114</v>
      </c>
      <c r="D7">
        <f t="shared" si="0"/>
        <v>419270167.95599997</v>
      </c>
      <c r="E7" t="s">
        <v>117</v>
      </c>
      <c r="F7">
        <f>D7*$I$9</f>
        <v>56811107758.037994</v>
      </c>
      <c r="G7" s="28">
        <f t="shared" si="1"/>
        <v>56.811107758037991</v>
      </c>
      <c r="H7" s="28"/>
      <c r="I7">
        <v>1.055056E-3</v>
      </c>
    </row>
    <row r="8" spans="1:16">
      <c r="G8" s="28"/>
      <c r="H8" s="28"/>
      <c r="I8" t="s">
        <v>119</v>
      </c>
    </row>
    <row r="9" spans="1:16">
      <c r="G9" s="28"/>
      <c r="H9" s="28"/>
      <c r="I9">
        <v>135.5</v>
      </c>
      <c r="J9" t="s">
        <v>120</v>
      </c>
    </row>
    <row r="10" spans="1:16">
      <c r="G10" s="28"/>
      <c r="H10" s="28"/>
    </row>
    <row r="11" spans="1:16">
      <c r="A11" t="s">
        <v>110</v>
      </c>
      <c r="B11" s="20">
        <f>SUM(B3,B6,B7)</f>
        <v>3040110915.4300003</v>
      </c>
      <c r="D11" s="20">
        <f>B3/5+B6/8+B7/10</f>
        <v>359840253.11299998</v>
      </c>
      <c r="F11" s="20">
        <f>D11*$I$9</f>
        <v>48758354296.811493</v>
      </c>
      <c r="G11" s="28">
        <f t="shared" si="1"/>
        <v>48.75835429681149</v>
      </c>
    </row>
    <row r="12" spans="1:16">
      <c r="A12" t="s">
        <v>257</v>
      </c>
      <c r="B12" s="20">
        <f>B4</f>
        <v>2528209452.4499998</v>
      </c>
      <c r="D12" s="20">
        <f>B4/5</f>
        <v>505641890.48999995</v>
      </c>
      <c r="F12">
        <f>D12*$I$9</f>
        <v>68514476161.394997</v>
      </c>
      <c r="G12" s="28">
        <f t="shared" si="1"/>
        <v>68.514476161394995</v>
      </c>
    </row>
    <row r="13" spans="1:16">
      <c r="A13" t="s">
        <v>256</v>
      </c>
      <c r="B13" s="20">
        <f>B5</f>
        <v>418417662.94999999</v>
      </c>
      <c r="D13" s="20">
        <f>B5/5</f>
        <v>83683532.590000004</v>
      </c>
      <c r="F13">
        <f>D13*$I$9</f>
        <v>11339118665.945</v>
      </c>
      <c r="G13" s="28">
        <f t="shared" si="1"/>
        <v>11.339118665945</v>
      </c>
    </row>
    <row r="14" spans="1:16" s="28" customFormat="1">
      <c r="B14" s="20"/>
      <c r="D14" s="20"/>
    </row>
    <row r="15" spans="1:16" s="28" customFormat="1">
      <c r="A15" s="125" t="s">
        <v>410</v>
      </c>
      <c r="B15" s="125"/>
      <c r="C15" s="125"/>
      <c r="D15" s="125"/>
      <c r="E15" s="125"/>
      <c r="F15" s="125"/>
      <c r="G15" s="125"/>
      <c r="H15" s="125"/>
      <c r="I15" s="125"/>
      <c r="J15" s="125"/>
      <c r="K15" s="125"/>
      <c r="L15" s="125"/>
      <c r="M15" s="125"/>
      <c r="N15" s="125"/>
      <c r="O15"/>
      <c r="P15"/>
    </row>
    <row r="16" spans="1:16" s="28" customFormat="1">
      <c r="A16" s="16"/>
    </row>
    <row r="17" spans="1:17" s="28" customFormat="1">
      <c r="A17" s="16" t="s">
        <v>415</v>
      </c>
      <c r="B17"/>
      <c r="C17"/>
      <c r="D17"/>
      <c r="E17"/>
      <c r="F17"/>
      <c r="G17"/>
      <c r="H17"/>
      <c r="I17"/>
      <c r="J17"/>
      <c r="K17"/>
    </row>
    <row r="18" spans="1:17" s="28" customFormat="1">
      <c r="A18"/>
      <c r="B18" t="s">
        <v>73</v>
      </c>
      <c r="C18" t="s">
        <v>74</v>
      </c>
      <c r="D18" t="s">
        <v>75</v>
      </c>
      <c r="E18" t="s">
        <v>76</v>
      </c>
      <c r="F18" t="s">
        <v>77</v>
      </c>
      <c r="G18" t="s">
        <v>78</v>
      </c>
      <c r="H18" t="s">
        <v>10</v>
      </c>
      <c r="I18" t="s">
        <v>11</v>
      </c>
      <c r="J18" t="s">
        <v>85</v>
      </c>
      <c r="K18" t="s">
        <v>127</v>
      </c>
    </row>
    <row r="19" spans="1:17" s="28" customFormat="1">
      <c r="A19"/>
      <c r="B19" t="s">
        <v>128</v>
      </c>
      <c r="C19" t="s">
        <v>129</v>
      </c>
      <c r="D19" t="s">
        <v>129</v>
      </c>
      <c r="E19" t="s">
        <v>129</v>
      </c>
      <c r="F19" t="s">
        <v>129</v>
      </c>
      <c r="G19" t="s">
        <v>129</v>
      </c>
      <c r="H19" t="s">
        <v>129</v>
      </c>
      <c r="I19" t="s">
        <v>129</v>
      </c>
      <c r="J19" t="s">
        <v>129</v>
      </c>
      <c r="K19" t="s">
        <v>129</v>
      </c>
    </row>
    <row r="20" spans="1:17" s="28" customFormat="1">
      <c r="A20" t="s">
        <v>129</v>
      </c>
      <c r="B20"/>
      <c r="C20"/>
      <c r="D20"/>
      <c r="E20"/>
      <c r="F20"/>
      <c r="G20"/>
      <c r="H20"/>
      <c r="I20"/>
      <c r="J20"/>
      <c r="K20"/>
    </row>
    <row r="21" spans="1:17" s="28" customFormat="1">
      <c r="A21" t="s">
        <v>130</v>
      </c>
      <c r="B21">
        <v>34</v>
      </c>
      <c r="C21">
        <v>179</v>
      </c>
      <c r="D21">
        <v>367</v>
      </c>
      <c r="E21">
        <v>8</v>
      </c>
      <c r="F21">
        <v>7</v>
      </c>
      <c r="G21">
        <v>0.54</v>
      </c>
      <c r="H21">
        <v>1.52</v>
      </c>
      <c r="I21">
        <v>2.1</v>
      </c>
      <c r="J21">
        <v>77809</v>
      </c>
      <c r="K21">
        <v>78494</v>
      </c>
    </row>
    <row r="22" spans="1:17" s="28" customFormat="1">
      <c r="A22" t="s">
        <v>131</v>
      </c>
      <c r="B22">
        <v>32</v>
      </c>
      <c r="C22">
        <v>116</v>
      </c>
      <c r="D22">
        <v>296</v>
      </c>
      <c r="E22">
        <v>8</v>
      </c>
      <c r="F22">
        <v>7</v>
      </c>
      <c r="G22">
        <v>0.54</v>
      </c>
      <c r="H22">
        <v>1.53</v>
      </c>
      <c r="I22">
        <v>2.9</v>
      </c>
      <c r="J22">
        <v>77912</v>
      </c>
      <c r="K22">
        <v>78843</v>
      </c>
    </row>
    <row r="23" spans="1:17" s="28" customFormat="1">
      <c r="A23" t="s">
        <v>132</v>
      </c>
      <c r="B23" t="s">
        <v>132</v>
      </c>
      <c r="C23" t="s">
        <v>132</v>
      </c>
      <c r="D23" t="s">
        <v>132</v>
      </c>
      <c r="E23" t="s">
        <v>132</v>
      </c>
      <c r="F23" t="s">
        <v>132</v>
      </c>
      <c r="G23" t="s">
        <v>132</v>
      </c>
      <c r="H23" t="s">
        <v>132</v>
      </c>
      <c r="I23" t="s">
        <v>132</v>
      </c>
      <c r="J23" t="s">
        <v>132</v>
      </c>
      <c r="K23" t="s">
        <v>132</v>
      </c>
    </row>
    <row r="24" spans="1:17" s="28" customFormat="1">
      <c r="A24" t="s">
        <v>130</v>
      </c>
      <c r="B24">
        <v>3.4E-5</v>
      </c>
      <c r="C24">
        <v>1.7899999999999999E-4</v>
      </c>
      <c r="D24">
        <v>3.6699999999999998E-4</v>
      </c>
      <c r="E24">
        <v>7.9999999999999996E-6</v>
      </c>
      <c r="F24">
        <v>6.9999999999999999E-6</v>
      </c>
      <c r="G24">
        <v>5.4000000000000002E-7</v>
      </c>
      <c r="H24">
        <v>1.5200000000000001E-6</v>
      </c>
      <c r="I24">
        <v>2.0999999999999998E-6</v>
      </c>
      <c r="J24">
        <v>7.7809000000000003E-2</v>
      </c>
      <c r="K24">
        <v>7.8493999999999994E-2</v>
      </c>
    </row>
    <row r="25" spans="1:17" s="28" customFormat="1">
      <c r="A25" t="s">
        <v>131</v>
      </c>
      <c r="B25">
        <v>3.1999999999999999E-5</v>
      </c>
      <c r="C25">
        <v>1.16E-4</v>
      </c>
      <c r="D25">
        <v>2.9599999999999998E-4</v>
      </c>
      <c r="E25">
        <v>7.9999999999999996E-6</v>
      </c>
      <c r="F25">
        <v>6.9999999999999999E-6</v>
      </c>
      <c r="G25">
        <v>5.4000000000000002E-7</v>
      </c>
      <c r="H25">
        <v>1.53E-6</v>
      </c>
      <c r="I25">
        <v>2.9000000000000002E-6</v>
      </c>
      <c r="J25">
        <v>7.7911999999999995E-2</v>
      </c>
      <c r="K25">
        <v>7.8842999999999996E-2</v>
      </c>
    </row>
    <row r="26" spans="1:17" s="28" customFormat="1">
      <c r="A26" t="s">
        <v>72</v>
      </c>
      <c r="B26" t="s">
        <v>72</v>
      </c>
      <c r="C26" t="s">
        <v>72</v>
      </c>
      <c r="D26" t="s">
        <v>72</v>
      </c>
      <c r="E26" t="s">
        <v>72</v>
      </c>
      <c r="F26" t="s">
        <v>72</v>
      </c>
      <c r="G26" t="s">
        <v>72</v>
      </c>
      <c r="H26" t="s">
        <v>72</v>
      </c>
      <c r="I26" t="s">
        <v>72</v>
      </c>
      <c r="J26" t="s">
        <v>72</v>
      </c>
      <c r="K26" t="s">
        <v>72</v>
      </c>
    </row>
    <row r="27" spans="1:17" s="28" customFormat="1">
      <c r="A27" t="s">
        <v>130</v>
      </c>
      <c r="B27">
        <v>3.2225777999999997E-2</v>
      </c>
      <c r="C27" s="30">
        <v>0.16965924099999999</v>
      </c>
      <c r="D27" s="30">
        <v>0.34784883500000002</v>
      </c>
      <c r="E27" s="30">
        <v>7.582536E-3</v>
      </c>
      <c r="F27" s="30">
        <v>6.6347189999999999E-3</v>
      </c>
      <c r="G27" s="30">
        <v>5.1182099999999998E-4</v>
      </c>
      <c r="H27" s="30">
        <v>1.440682E-3</v>
      </c>
      <c r="I27" s="30">
        <v>1.9904160000000001E-3</v>
      </c>
      <c r="J27" s="30">
        <v>73.748692009999999</v>
      </c>
      <c r="K27" s="30">
        <v>74.397946649999994</v>
      </c>
      <c r="L27" s="30"/>
    </row>
    <row r="28" spans="1:17" s="28" customFormat="1">
      <c r="A28" t="s">
        <v>131</v>
      </c>
      <c r="B28">
        <v>3.0330144E-2</v>
      </c>
      <c r="C28" s="30">
        <v>0.109946771</v>
      </c>
      <c r="D28" s="30">
        <v>0.28055382800000001</v>
      </c>
      <c r="E28" s="30">
        <v>7.582536E-3</v>
      </c>
      <c r="F28" s="30">
        <v>6.6347189999999999E-3</v>
      </c>
      <c r="G28" s="30">
        <v>5.1182099999999998E-4</v>
      </c>
      <c r="H28" s="30">
        <v>1.45016E-3</v>
      </c>
      <c r="I28" s="30">
        <v>2.748669E-3</v>
      </c>
      <c r="J28" s="30">
        <v>73.846317159999998</v>
      </c>
      <c r="K28" s="30">
        <v>74.728734779999996</v>
      </c>
      <c r="L28" s="30"/>
    </row>
    <row r="29" spans="1:17" s="28" customFormat="1">
      <c r="C29" s="30"/>
      <c r="D29" s="30"/>
      <c r="E29" s="30"/>
      <c r="F29" s="30"/>
      <c r="G29" s="30"/>
      <c r="H29" s="30"/>
      <c r="I29" s="30"/>
      <c r="J29" s="30"/>
      <c r="K29" s="30"/>
      <c r="L29" s="30"/>
      <c r="N29" s="126" t="s">
        <v>409</v>
      </c>
      <c r="O29" s="126"/>
    </row>
    <row r="30" spans="1:17" s="28" customFormat="1">
      <c r="A30" s="128" t="s">
        <v>408</v>
      </c>
      <c r="B30" s="128"/>
      <c r="C30" s="128"/>
      <c r="D30" s="128"/>
      <c r="E30" s="128"/>
      <c r="F30" s="59"/>
      <c r="N30" s="126"/>
      <c r="O30" s="126"/>
      <c r="P30" s="61"/>
    </row>
    <row r="31" spans="1:17" s="28" customFormat="1" ht="12.75" customHeight="1">
      <c r="A31" s="5" t="s">
        <v>413</v>
      </c>
      <c r="B31" s="5"/>
      <c r="C31" s="5"/>
      <c r="D31" s="126" t="s">
        <v>412</v>
      </c>
      <c r="E31" s="5"/>
      <c r="F31" s="5"/>
      <c r="G31" s="129" t="s">
        <v>407</v>
      </c>
      <c r="H31" s="129"/>
      <c r="I31" s="129"/>
      <c r="J31" s="5"/>
      <c r="K31" s="5" t="s">
        <v>138</v>
      </c>
      <c r="L31" s="5" t="s">
        <v>139</v>
      </c>
      <c r="M31" s="5" t="s">
        <v>305</v>
      </c>
      <c r="N31" s="34" t="s">
        <v>306</v>
      </c>
      <c r="O31" s="34" t="s">
        <v>304</v>
      </c>
      <c r="P31" s="37" t="s">
        <v>307</v>
      </c>
      <c r="Q31" s="37"/>
    </row>
    <row r="32" spans="1:17" s="28" customFormat="1">
      <c r="A32" s="13" t="s">
        <v>123</v>
      </c>
      <c r="B32" t="s">
        <v>4</v>
      </c>
      <c r="C32" t="s">
        <v>5</v>
      </c>
      <c r="D32" s="126"/>
      <c r="E32"/>
      <c r="G32" t="s">
        <v>6</v>
      </c>
      <c r="H32" s="28" t="s">
        <v>226</v>
      </c>
      <c r="I32" t="s">
        <v>406</v>
      </c>
      <c r="K32" t="s">
        <v>4</v>
      </c>
      <c r="L32" t="s">
        <v>5</v>
      </c>
      <c r="N32" s="29"/>
      <c r="O32" s="29"/>
      <c r="P32" s="30"/>
      <c r="Q32" s="30"/>
    </row>
    <row r="33" spans="1:17" s="28" customFormat="1">
      <c r="A33" t="s">
        <v>8</v>
      </c>
      <c r="B33">
        <v>0.06</v>
      </c>
      <c r="C33">
        <v>0.18</v>
      </c>
      <c r="D33">
        <v>1.47</v>
      </c>
      <c r="E33" t="s">
        <v>125</v>
      </c>
      <c r="G33">
        <v>1</v>
      </c>
      <c r="H33" s="28">
        <f>0.26+0.03</f>
        <v>0.29000000000000004</v>
      </c>
      <c r="I33" s="28" t="s">
        <v>125</v>
      </c>
      <c r="K33">
        <v>4.0816326999999999E-2</v>
      </c>
      <c r="L33">
        <v>0.12244897959999999</v>
      </c>
      <c r="M33" s="28">
        <f t="shared" ref="M33:M40" si="2">H33/G33</f>
        <v>0.29000000000000004</v>
      </c>
      <c r="N33" s="29">
        <f t="shared" ref="N33:N40" si="3">K33*G33</f>
        <v>4.0816326999999999E-2</v>
      </c>
      <c r="O33" s="29">
        <f t="shared" ref="O33:O40" si="4">L33*G33</f>
        <v>0.12244897959999999</v>
      </c>
      <c r="P33" s="30">
        <f t="shared" ref="P33:P40" si="5">M33*G33</f>
        <v>0.29000000000000004</v>
      </c>
      <c r="Q33" s="30" t="s">
        <v>125</v>
      </c>
    </row>
    <row r="34" spans="1:17" s="28" customFormat="1">
      <c r="A34" t="s">
        <v>12</v>
      </c>
      <c r="B34">
        <v>8</v>
      </c>
      <c r="C34">
        <v>13</v>
      </c>
      <c r="D34">
        <v>110</v>
      </c>
      <c r="E34" t="s">
        <v>126</v>
      </c>
      <c r="G34">
        <v>74.397946649999994</v>
      </c>
      <c r="H34" s="28">
        <f>21+3</f>
        <v>24</v>
      </c>
      <c r="I34" s="28" t="s">
        <v>126</v>
      </c>
      <c r="K34">
        <v>7.2727272999999995E-2</v>
      </c>
      <c r="L34">
        <v>0.1181818182</v>
      </c>
      <c r="M34" s="28">
        <f t="shared" si="2"/>
        <v>0.32258954824259256</v>
      </c>
      <c r="N34" s="29">
        <f t="shared" si="3"/>
        <v>5.4107597766539843</v>
      </c>
      <c r="O34" s="29">
        <f t="shared" si="4"/>
        <v>8.7924846054435974</v>
      </c>
      <c r="P34" s="30">
        <f t="shared" si="5"/>
        <v>24</v>
      </c>
      <c r="Q34" s="30" t="s">
        <v>126</v>
      </c>
    </row>
    <row r="35" spans="1:17" s="28" customFormat="1">
      <c r="A35" t="s">
        <v>13</v>
      </c>
      <c r="B35">
        <v>6.0000000000000001E-3</v>
      </c>
      <c r="C35">
        <v>6.0000000000000001E-3</v>
      </c>
      <c r="D35">
        <v>4.7E-2</v>
      </c>
      <c r="E35" t="s">
        <v>126</v>
      </c>
      <c r="G35">
        <v>3.2225777999999997E-2</v>
      </c>
      <c r="H35" s="28">
        <f>57/1000</f>
        <v>5.7000000000000002E-2</v>
      </c>
      <c r="I35" s="28" t="s">
        <v>126</v>
      </c>
      <c r="K35">
        <v>0.127659574</v>
      </c>
      <c r="L35">
        <v>0.12765957450000001</v>
      </c>
      <c r="M35" s="28">
        <f t="shared" si="2"/>
        <v>1.7687703303858175</v>
      </c>
      <c r="N35" s="29">
        <f t="shared" si="3"/>
        <v>4.1139290912985717E-3</v>
      </c>
      <c r="O35" s="29">
        <f t="shared" si="4"/>
        <v>4.1139291074114613E-3</v>
      </c>
      <c r="P35" s="30">
        <f t="shared" si="5"/>
        <v>5.7000000000000002E-2</v>
      </c>
      <c r="Q35" s="30" t="s">
        <v>126</v>
      </c>
    </row>
    <row r="36" spans="1:17" s="28" customFormat="1">
      <c r="A36" t="s">
        <v>14</v>
      </c>
      <c r="B36">
        <v>1.6E-2</v>
      </c>
      <c r="C36">
        <v>8.0000000000000002E-3</v>
      </c>
      <c r="D36">
        <v>0.249</v>
      </c>
      <c r="E36" t="s">
        <v>126</v>
      </c>
      <c r="G36">
        <v>0.16965924099999999</v>
      </c>
      <c r="H36" s="28">
        <f>(245+23)/1000</f>
        <v>0.26800000000000002</v>
      </c>
      <c r="I36" s="28" t="s">
        <v>126</v>
      </c>
      <c r="K36">
        <v>6.4257027999999994E-2</v>
      </c>
      <c r="L36">
        <v>3.2128514099999998E-2</v>
      </c>
      <c r="M36" s="28">
        <f t="shared" si="2"/>
        <v>1.5796369146788771</v>
      </c>
      <c r="N36" s="29">
        <f t="shared" si="3"/>
        <v>1.0901798599395746E-2</v>
      </c>
      <c r="O36" s="29">
        <f t="shared" si="4"/>
        <v>5.4508993166637971E-3</v>
      </c>
      <c r="P36" s="30">
        <f t="shared" si="5"/>
        <v>0.26800000000000002</v>
      </c>
      <c r="Q36" s="30" t="s">
        <v>126</v>
      </c>
    </row>
    <row r="37" spans="1:17" s="28" customFormat="1">
      <c r="A37" t="s">
        <v>15</v>
      </c>
      <c r="B37">
        <v>3.7999999999999999E-2</v>
      </c>
      <c r="C37">
        <v>1.6E-2</v>
      </c>
      <c r="D37">
        <v>0.51200000000000001</v>
      </c>
      <c r="E37" t="s">
        <v>126</v>
      </c>
      <c r="G37">
        <v>0.34784883500000002</v>
      </c>
      <c r="H37" s="28">
        <f>47/1000</f>
        <v>4.7E-2</v>
      </c>
      <c r="I37" s="28" t="s">
        <v>126</v>
      </c>
      <c r="K37">
        <v>7.421875E-2</v>
      </c>
      <c r="L37">
        <v>3.125E-2</v>
      </c>
      <c r="M37" s="28">
        <f t="shared" si="2"/>
        <v>0.13511616331847137</v>
      </c>
      <c r="N37" s="29">
        <f t="shared" si="3"/>
        <v>2.5816905722656252E-2</v>
      </c>
      <c r="O37" s="29">
        <f t="shared" si="4"/>
        <v>1.0870276093750001E-2</v>
      </c>
      <c r="P37" s="30">
        <f t="shared" si="5"/>
        <v>4.7000000000000007E-2</v>
      </c>
      <c r="Q37" s="30" t="s">
        <v>126</v>
      </c>
    </row>
    <row r="38" spans="1:17" s="28" customFormat="1">
      <c r="A38" t="s">
        <v>16</v>
      </c>
      <c r="B38">
        <v>5.1000000000000004E-3</v>
      </c>
      <c r="C38">
        <v>8.2000000000000007E-3</v>
      </c>
      <c r="D38">
        <v>1.0500000000000001E-2</v>
      </c>
      <c r="E38" t="s">
        <v>126</v>
      </c>
      <c r="G38">
        <v>7.582536E-3</v>
      </c>
      <c r="H38" s="28">
        <f>(14.6+1.1)/1000</f>
        <v>1.5699999999999999E-2</v>
      </c>
      <c r="I38" s="28" t="s">
        <v>126</v>
      </c>
      <c r="K38">
        <v>0.485714286</v>
      </c>
      <c r="L38">
        <v>0.78095238099999997</v>
      </c>
      <c r="M38" s="28">
        <f t="shared" si="2"/>
        <v>2.0705473735963795</v>
      </c>
      <c r="N38" s="29">
        <f t="shared" si="3"/>
        <v>3.6829460593092961E-3</v>
      </c>
      <c r="O38" s="29">
        <f t="shared" si="4"/>
        <v>5.9215995432182157E-3</v>
      </c>
      <c r="P38" s="30">
        <f t="shared" si="5"/>
        <v>1.5699999999999999E-2</v>
      </c>
      <c r="Q38" s="30" t="s">
        <v>126</v>
      </c>
    </row>
    <row r="39" spans="1:17" s="28" customFormat="1">
      <c r="A39" t="s">
        <v>17</v>
      </c>
      <c r="B39">
        <v>2.5000000000000001E-3</v>
      </c>
      <c r="C39">
        <v>3.0999999999999999E-3</v>
      </c>
      <c r="D39">
        <v>9.7000000000000003E-3</v>
      </c>
      <c r="E39" t="s">
        <v>126</v>
      </c>
      <c r="G39">
        <v>6.6347189999999999E-3</v>
      </c>
      <c r="H39" s="28">
        <f>(13.4+0.8)/1000</f>
        <v>1.4200000000000001E-2</v>
      </c>
      <c r="I39" s="28" t="s">
        <v>126</v>
      </c>
      <c r="K39">
        <v>0.25773195900000001</v>
      </c>
      <c r="L39">
        <v>0.31958762889999998</v>
      </c>
      <c r="M39" s="28">
        <f t="shared" si="2"/>
        <v>2.1402564298503073</v>
      </c>
      <c r="N39" s="29">
        <f t="shared" si="3"/>
        <v>1.709979125284521E-3</v>
      </c>
      <c r="O39" s="29">
        <f t="shared" si="4"/>
        <v>2.120374113627779E-3</v>
      </c>
      <c r="P39" s="30">
        <f t="shared" si="5"/>
        <v>1.4200000000000001E-2</v>
      </c>
      <c r="Q39" s="30" t="s">
        <v>126</v>
      </c>
    </row>
    <row r="40" spans="1:17" s="28" customFormat="1">
      <c r="A40" t="s">
        <v>18</v>
      </c>
      <c r="B40">
        <v>7.0000000000000001E-3</v>
      </c>
      <c r="C40">
        <v>1.2E-2</v>
      </c>
      <c r="D40">
        <v>1E-3</v>
      </c>
      <c r="E40" t="s">
        <v>126</v>
      </c>
      <c r="G40">
        <v>5.1182099999999998E-4</v>
      </c>
      <c r="H40" s="28">
        <f>53/1000</f>
        <v>5.2999999999999999E-2</v>
      </c>
      <c r="I40" s="28" t="s">
        <v>126</v>
      </c>
      <c r="K40">
        <v>7</v>
      </c>
      <c r="L40">
        <v>12</v>
      </c>
      <c r="M40" s="28">
        <f t="shared" si="2"/>
        <v>103.55182768975872</v>
      </c>
      <c r="N40" s="29">
        <f t="shared" si="3"/>
        <v>3.5827469999999998E-3</v>
      </c>
      <c r="O40" s="29">
        <f t="shared" si="4"/>
        <v>6.1418519999999997E-3</v>
      </c>
      <c r="P40" s="30">
        <f t="shared" si="5"/>
        <v>5.2999999999999999E-2</v>
      </c>
      <c r="Q40" s="30" t="s">
        <v>126</v>
      </c>
    </row>
    <row r="41" spans="1:17" s="28" customFormat="1">
      <c r="A41"/>
      <c r="B41"/>
      <c r="C41"/>
      <c r="D41"/>
      <c r="E41"/>
      <c r="G41"/>
      <c r="I41"/>
      <c r="K41"/>
      <c r="L41"/>
      <c r="N41" s="29"/>
      <c r="O41" s="29"/>
      <c r="P41" s="30"/>
      <c r="Q41" s="30"/>
    </row>
    <row r="42" spans="1:17" s="28" customFormat="1">
      <c r="A42" s="13" t="s">
        <v>124</v>
      </c>
      <c r="B42"/>
      <c r="C42"/>
      <c r="D42"/>
      <c r="E42"/>
      <c r="G42"/>
      <c r="I42"/>
      <c r="K42"/>
      <c r="L42"/>
      <c r="N42" s="29"/>
      <c r="O42" s="29"/>
      <c r="P42" s="30"/>
      <c r="Q42" s="30"/>
    </row>
    <row r="43" spans="1:17" s="28" customFormat="1">
      <c r="A43" t="s">
        <v>8</v>
      </c>
      <c r="B43">
        <v>0.13</v>
      </c>
      <c r="C43">
        <v>0.37</v>
      </c>
      <c r="D43">
        <v>3.03</v>
      </c>
      <c r="E43" t="s">
        <v>125</v>
      </c>
      <c r="G43">
        <v>1</v>
      </c>
      <c r="H43" s="28">
        <f>0.74+0.03</f>
        <v>0.77</v>
      </c>
      <c r="I43" t="s">
        <v>125</v>
      </c>
      <c r="K43">
        <v>4.2904289999999998E-2</v>
      </c>
      <c r="L43">
        <v>0.122112211</v>
      </c>
      <c r="M43" s="28">
        <f t="shared" ref="M43:M50" si="6">H43/G43</f>
        <v>0.77</v>
      </c>
      <c r="N43" s="29">
        <f t="shared" ref="N43:N50" si="7">K43*G43</f>
        <v>4.2904289999999998E-2</v>
      </c>
      <c r="O43" s="29">
        <f t="shared" ref="O43:O50" si="8">L43*G43</f>
        <v>0.122112211</v>
      </c>
      <c r="P43" s="30">
        <f t="shared" ref="P43:P50" si="9">M43*G43</f>
        <v>0.77</v>
      </c>
      <c r="Q43" s="30" t="s">
        <v>125</v>
      </c>
    </row>
    <row r="44" spans="1:17" s="28" customFormat="1">
      <c r="A44" t="s">
        <v>12</v>
      </c>
      <c r="B44">
        <v>17</v>
      </c>
      <c r="C44">
        <v>27</v>
      </c>
      <c r="D44">
        <v>226</v>
      </c>
      <c r="E44" t="s">
        <v>126</v>
      </c>
      <c r="G44">
        <v>74.728734779999996</v>
      </c>
      <c r="H44" s="28">
        <f>60+3</f>
        <v>63</v>
      </c>
      <c r="I44" t="s">
        <v>126</v>
      </c>
      <c r="K44">
        <v>7.5221238999999995E-2</v>
      </c>
      <c r="L44">
        <v>0.11946902700000001</v>
      </c>
      <c r="M44" s="28">
        <f t="shared" si="6"/>
        <v>0.84304919901923703</v>
      </c>
      <c r="N44" s="29">
        <f t="shared" si="7"/>
        <v>5.6211880190539922</v>
      </c>
      <c r="O44" s="29">
        <f t="shared" si="8"/>
        <v>8.927769233107659</v>
      </c>
      <c r="P44" s="30">
        <f t="shared" si="9"/>
        <v>63</v>
      </c>
      <c r="Q44" s="30" t="s">
        <v>126</v>
      </c>
    </row>
    <row r="45" spans="1:17" s="28" customFormat="1">
      <c r="A45" t="s">
        <v>13</v>
      </c>
      <c r="B45">
        <v>1.2E-2</v>
      </c>
      <c r="C45">
        <v>1.2E-2</v>
      </c>
      <c r="D45">
        <v>9.1999999999999998E-2</v>
      </c>
      <c r="E45" t="s">
        <v>126</v>
      </c>
      <c r="G45">
        <v>3.0330144E-2</v>
      </c>
      <c r="H45" s="28">
        <f>149/1000</f>
        <v>0.14899999999999999</v>
      </c>
      <c r="I45" t="s">
        <v>126</v>
      </c>
      <c r="K45">
        <v>0.130434783</v>
      </c>
      <c r="L45">
        <v>0.130434783</v>
      </c>
      <c r="M45" s="28">
        <f t="shared" si="6"/>
        <v>4.9126044373544682</v>
      </c>
      <c r="N45" s="29">
        <f t="shared" si="7"/>
        <v>3.9561057509987516E-3</v>
      </c>
      <c r="O45" s="29">
        <f t="shared" si="8"/>
        <v>3.9561057509987516E-3</v>
      </c>
      <c r="P45" s="30">
        <f t="shared" si="9"/>
        <v>0.14899999999999999</v>
      </c>
      <c r="Q45" s="30" t="s">
        <v>126</v>
      </c>
    </row>
    <row r="46" spans="1:17" s="28" customFormat="1">
      <c r="A46" t="s">
        <v>14</v>
      </c>
      <c r="B46">
        <v>3.3000000000000002E-2</v>
      </c>
      <c r="C46">
        <v>1.7000000000000001E-2</v>
      </c>
      <c r="D46">
        <v>0.33300000000000002</v>
      </c>
      <c r="E46" t="s">
        <v>126</v>
      </c>
      <c r="G46">
        <v>0.109946771</v>
      </c>
      <c r="H46" s="28">
        <f>(691+23)/1000</f>
        <v>0.71399999999999997</v>
      </c>
      <c r="I46" t="s">
        <v>126</v>
      </c>
      <c r="K46">
        <v>9.9099098999999996E-2</v>
      </c>
      <c r="L46">
        <v>5.1051051E-2</v>
      </c>
      <c r="M46" s="28">
        <f t="shared" si="6"/>
        <v>6.4940515624601653</v>
      </c>
      <c r="N46" s="29">
        <f t="shared" si="7"/>
        <v>1.0895625944059328E-2</v>
      </c>
      <c r="O46" s="29">
        <f t="shared" si="8"/>
        <v>5.6128982136063208E-3</v>
      </c>
      <c r="P46" s="30">
        <f t="shared" si="9"/>
        <v>0.71399999999999997</v>
      </c>
      <c r="Q46" s="30" t="s">
        <v>126</v>
      </c>
    </row>
    <row r="47" spans="1:17" s="28" customFormat="1">
      <c r="A47" t="s">
        <v>15</v>
      </c>
      <c r="B47">
        <v>7.8E-2</v>
      </c>
      <c r="C47">
        <v>3.3000000000000002E-2</v>
      </c>
      <c r="D47">
        <v>0.85</v>
      </c>
      <c r="E47" t="s">
        <v>126</v>
      </c>
      <c r="G47">
        <v>0.28055382800000001</v>
      </c>
      <c r="H47" s="28">
        <f>125/1000</f>
        <v>0.125</v>
      </c>
      <c r="I47" t="s">
        <v>126</v>
      </c>
      <c r="K47">
        <v>9.1764706000000001E-2</v>
      </c>
      <c r="L47">
        <v>3.8823529000000002E-2</v>
      </c>
      <c r="M47" s="28">
        <f t="shared" si="6"/>
        <v>0.44554729796807474</v>
      </c>
      <c r="N47" s="29">
        <f t="shared" si="7"/>
        <v>2.574493954359457E-2</v>
      </c>
      <c r="O47" s="29">
        <f t="shared" si="8"/>
        <v>1.0892089677419012E-2</v>
      </c>
      <c r="P47" s="30">
        <f t="shared" si="9"/>
        <v>0.12499999999999999</v>
      </c>
      <c r="Q47" s="30" t="s">
        <v>126</v>
      </c>
    </row>
    <row r="48" spans="1:17" s="28" customFormat="1">
      <c r="A48" t="s">
        <v>16</v>
      </c>
      <c r="B48">
        <v>1.0500000000000001E-2</v>
      </c>
      <c r="C48">
        <v>1.6899999999999998E-2</v>
      </c>
      <c r="D48">
        <v>2.2700000000000001E-2</v>
      </c>
      <c r="E48" t="s">
        <v>126</v>
      </c>
      <c r="G48">
        <v>7.582536E-3</v>
      </c>
      <c r="H48" s="28">
        <f>(41.3+1.1)/1000</f>
        <v>4.24E-2</v>
      </c>
      <c r="I48" t="s">
        <v>126</v>
      </c>
      <c r="K48">
        <v>0.46255506600000001</v>
      </c>
      <c r="L48">
        <v>0.74449339199999998</v>
      </c>
      <c r="M48" s="28">
        <f t="shared" si="6"/>
        <v>5.5917967286934083</v>
      </c>
      <c r="N48" s="29">
        <f t="shared" si="7"/>
        <v>3.5073404399273761E-3</v>
      </c>
      <c r="O48" s="29">
        <f t="shared" si="8"/>
        <v>5.6451479466021115E-3</v>
      </c>
      <c r="P48" s="30">
        <f t="shared" si="9"/>
        <v>4.24E-2</v>
      </c>
      <c r="Q48" s="30" t="s">
        <v>126</v>
      </c>
    </row>
    <row r="49" spans="1:17" s="28" customFormat="1">
      <c r="A49" t="s">
        <v>17</v>
      </c>
      <c r="B49">
        <v>5.1000000000000004E-3</v>
      </c>
      <c r="C49">
        <v>6.4000000000000003E-3</v>
      </c>
      <c r="D49">
        <v>2.0899999999999998E-2</v>
      </c>
      <c r="E49" t="s">
        <v>126</v>
      </c>
      <c r="G49">
        <v>6.6347189999999999E-3</v>
      </c>
      <c r="H49" s="28">
        <f>(13.4+0.8)/1000</f>
        <v>1.4200000000000001E-2</v>
      </c>
      <c r="I49" t="s">
        <v>126</v>
      </c>
      <c r="K49">
        <v>0.244019139</v>
      </c>
      <c r="L49">
        <v>0.306220096</v>
      </c>
      <c r="M49" s="28">
        <f t="shared" si="6"/>
        <v>2.1402564298503073</v>
      </c>
      <c r="N49" s="29">
        <f t="shared" si="7"/>
        <v>1.6189984178869409E-3</v>
      </c>
      <c r="O49" s="29">
        <f t="shared" si="8"/>
        <v>2.0316842891130241E-3</v>
      </c>
      <c r="P49" s="30">
        <f t="shared" si="9"/>
        <v>1.4200000000000001E-2</v>
      </c>
      <c r="Q49" s="30" t="s">
        <v>126</v>
      </c>
    </row>
    <row r="50" spans="1:17" s="28" customFormat="1">
      <c r="A50" t="s">
        <v>18</v>
      </c>
      <c r="B50">
        <v>1.4E-2</v>
      </c>
      <c r="C50">
        <v>2.4E-2</v>
      </c>
      <c r="D50">
        <v>2E-3</v>
      </c>
      <c r="E50" t="s">
        <v>126</v>
      </c>
      <c r="G50">
        <v>5.1182099999999998E-4</v>
      </c>
      <c r="H50" s="28">
        <f>138/1000</f>
        <v>0.13800000000000001</v>
      </c>
      <c r="I50" t="s">
        <v>126</v>
      </c>
      <c r="K50">
        <v>7</v>
      </c>
      <c r="L50">
        <v>12</v>
      </c>
      <c r="M50" s="28">
        <f t="shared" si="6"/>
        <v>269.62551360729634</v>
      </c>
      <c r="N50" s="29">
        <f t="shared" si="7"/>
        <v>3.5827469999999998E-3</v>
      </c>
      <c r="O50" s="29">
        <f t="shared" si="8"/>
        <v>6.1418519999999997E-3</v>
      </c>
      <c r="P50" s="30">
        <f t="shared" si="9"/>
        <v>0.13800000000000001</v>
      </c>
      <c r="Q50" s="30" t="s">
        <v>126</v>
      </c>
    </row>
    <row r="51" spans="1:17" s="28" customFormat="1">
      <c r="A51" s="30"/>
      <c r="B51" s="30"/>
      <c r="C51" s="30"/>
      <c r="D51" s="30"/>
      <c r="E51" s="30"/>
      <c r="F51" s="30"/>
      <c r="G51"/>
      <c r="I51"/>
      <c r="K51"/>
      <c r="L51"/>
      <c r="N51"/>
      <c r="O51"/>
      <c r="P51"/>
      <c r="Q51"/>
    </row>
    <row r="52" spans="1:17" s="28" customFormat="1">
      <c r="A52" s="45" t="s">
        <v>414</v>
      </c>
      <c r="B52" s="30"/>
      <c r="C52" s="30"/>
      <c r="D52" s="30"/>
      <c r="E52" s="30"/>
      <c r="F52" s="30"/>
    </row>
    <row r="53" spans="1:17" s="28" customFormat="1">
      <c r="A53" s="45" t="s">
        <v>548</v>
      </c>
      <c r="B53" s="30"/>
      <c r="C53" s="30"/>
      <c r="D53" s="30"/>
      <c r="E53" s="30"/>
      <c r="F53" s="30"/>
    </row>
    <row r="54" spans="1:17">
      <c r="A54" s="30" t="s">
        <v>123</v>
      </c>
      <c r="B54" s="30" t="s">
        <v>4</v>
      </c>
      <c r="C54" s="30" t="s">
        <v>5</v>
      </c>
      <c r="D54" s="30" t="s">
        <v>6</v>
      </c>
      <c r="E54" s="30"/>
      <c r="F54" s="30"/>
    </row>
    <row r="55" spans="1:17">
      <c r="A55" s="30" t="s">
        <v>8</v>
      </c>
      <c r="B55" s="30">
        <f>N33</f>
        <v>4.0816326999999999E-2</v>
      </c>
      <c r="C55" s="30">
        <f>O33</f>
        <v>0.12244897959999999</v>
      </c>
      <c r="D55" s="30">
        <v>1</v>
      </c>
      <c r="E55" s="30" t="s">
        <v>125</v>
      </c>
      <c r="F55" s="30"/>
    </row>
    <row r="56" spans="1:17">
      <c r="A56" s="32" t="s">
        <v>127</v>
      </c>
      <c r="B56" s="30">
        <f>N34</f>
        <v>5.4107597766539843</v>
      </c>
      <c r="C56" s="30">
        <f>O34</f>
        <v>8.7924846054435974</v>
      </c>
      <c r="D56" s="45">
        <f>K27</f>
        <v>74.397946649999994</v>
      </c>
      <c r="E56" s="88" t="s">
        <v>126</v>
      </c>
      <c r="F56" s="30"/>
    </row>
    <row r="57" spans="1:17">
      <c r="A57" s="32" t="s">
        <v>85</v>
      </c>
      <c r="B57" s="32">
        <f>B56-B58-B59</f>
        <v>5.1761724735856296</v>
      </c>
      <c r="C57" s="32">
        <f>C56-C58-C59</f>
        <v>8.4112802393283914</v>
      </c>
      <c r="D57" s="45">
        <f>J27</f>
        <v>73.748692009999999</v>
      </c>
      <c r="E57" s="88" t="s">
        <v>126</v>
      </c>
      <c r="F57" s="30"/>
    </row>
    <row r="58" spans="1:17">
      <c r="A58" s="32" t="s">
        <v>10</v>
      </c>
      <c r="B58" s="32">
        <f>B56/25</f>
        <v>0.21643039106615938</v>
      </c>
      <c r="C58" s="32">
        <f>C56/25</f>
        <v>0.35169938421774388</v>
      </c>
      <c r="D58" s="45">
        <f>H27</f>
        <v>1.440682E-3</v>
      </c>
      <c r="E58" s="88" t="s">
        <v>126</v>
      </c>
      <c r="F58" s="30"/>
    </row>
    <row r="59" spans="1:17">
      <c r="A59" s="32" t="s">
        <v>293</v>
      </c>
      <c r="B59" s="32">
        <f>B56/298</f>
        <v>1.8156912002194579E-2</v>
      </c>
      <c r="C59" s="32">
        <f>C56/298</f>
        <v>2.9504981897461736E-2</v>
      </c>
      <c r="D59" s="45">
        <f>I27</f>
        <v>1.9904160000000001E-3</v>
      </c>
      <c r="E59" s="88" t="s">
        <v>126</v>
      </c>
      <c r="F59" s="30"/>
    </row>
    <row r="60" spans="1:17" s="28" customFormat="1">
      <c r="A60" s="30" t="s">
        <v>13</v>
      </c>
      <c r="B60" s="30">
        <f>N35</f>
        <v>4.1139290912985717E-3</v>
      </c>
      <c r="C60" s="30">
        <f>O35</f>
        <v>4.1139291074114613E-3</v>
      </c>
      <c r="D60" s="30">
        <v>3.2225777999999997E-2</v>
      </c>
      <c r="E60" s="30" t="s">
        <v>126</v>
      </c>
      <c r="F60" s="30"/>
    </row>
    <row r="61" spans="1:17">
      <c r="A61" s="30" t="s">
        <v>14</v>
      </c>
      <c r="B61" s="30">
        <f>N36</f>
        <v>1.0901798599395746E-2</v>
      </c>
      <c r="C61" s="30">
        <f>O36</f>
        <v>5.4508993166637971E-3</v>
      </c>
      <c r="D61" s="30">
        <v>0.16965924099999999</v>
      </c>
      <c r="E61" s="30" t="s">
        <v>126</v>
      </c>
      <c r="F61" s="30"/>
    </row>
    <row r="62" spans="1:17">
      <c r="A62" s="30" t="s">
        <v>15</v>
      </c>
      <c r="B62" s="30">
        <f t="shared" ref="B62:C65" si="10">N37</f>
        <v>2.5816905722656252E-2</v>
      </c>
      <c r="C62" s="30">
        <f t="shared" si="10"/>
        <v>1.0870276093750001E-2</v>
      </c>
      <c r="D62" s="30">
        <v>0.34784883500000002</v>
      </c>
      <c r="E62" s="30" t="s">
        <v>126</v>
      </c>
      <c r="F62" s="30"/>
    </row>
    <row r="63" spans="1:17">
      <c r="A63" s="30" t="s">
        <v>16</v>
      </c>
      <c r="B63" s="30">
        <f t="shared" si="10"/>
        <v>3.6829460593092961E-3</v>
      </c>
      <c r="C63" s="30">
        <f t="shared" si="10"/>
        <v>5.9215995432182157E-3</v>
      </c>
      <c r="D63" s="30">
        <v>7.582536E-3</v>
      </c>
      <c r="E63" s="30" t="s">
        <v>126</v>
      </c>
      <c r="F63" s="30"/>
    </row>
    <row r="64" spans="1:17">
      <c r="A64" s="30" t="s">
        <v>17</v>
      </c>
      <c r="B64" s="30">
        <f t="shared" si="10"/>
        <v>1.709979125284521E-3</v>
      </c>
      <c r="C64" s="30">
        <f t="shared" si="10"/>
        <v>2.120374113627779E-3</v>
      </c>
      <c r="D64" s="30">
        <v>6.6347189999999999E-3</v>
      </c>
      <c r="E64" s="30" t="s">
        <v>126</v>
      </c>
      <c r="F64" s="30"/>
    </row>
    <row r="65" spans="1:16">
      <c r="A65" s="30" t="s">
        <v>18</v>
      </c>
      <c r="B65" s="30">
        <f t="shared" si="10"/>
        <v>3.5827469999999998E-3</v>
      </c>
      <c r="C65" s="30">
        <f t="shared" si="10"/>
        <v>6.1418519999999997E-3</v>
      </c>
      <c r="D65" s="30">
        <v>5.1182099999999998E-4</v>
      </c>
      <c r="E65" s="30"/>
      <c r="F65" s="30"/>
    </row>
    <row r="66" spans="1:16">
      <c r="A66" s="30"/>
      <c r="B66" s="30"/>
      <c r="C66" s="30"/>
      <c r="D66" s="30"/>
      <c r="E66" s="30"/>
      <c r="F66" s="30"/>
    </row>
    <row r="67" spans="1:16">
      <c r="A67" s="30" t="s">
        <v>124</v>
      </c>
      <c r="B67" s="30"/>
      <c r="C67" s="30"/>
      <c r="D67" s="30"/>
      <c r="E67" s="30" t="s">
        <v>125</v>
      </c>
      <c r="F67" s="30"/>
    </row>
    <row r="68" spans="1:16">
      <c r="A68" s="30" t="s">
        <v>8</v>
      </c>
      <c r="B68" s="30">
        <f>N43</f>
        <v>4.2904289999999998E-2</v>
      </c>
      <c r="C68" s="30">
        <f>O43</f>
        <v>0.122112211</v>
      </c>
      <c r="D68" s="30">
        <v>1</v>
      </c>
      <c r="E68" s="88" t="s">
        <v>126</v>
      </c>
      <c r="F68" s="30"/>
    </row>
    <row r="69" spans="1:16">
      <c r="A69" s="32" t="s">
        <v>127</v>
      </c>
      <c r="B69" s="30">
        <f>N44</f>
        <v>5.6211880190539922</v>
      </c>
      <c r="C69" s="30">
        <f>O44</f>
        <v>8.927769233107659</v>
      </c>
      <c r="D69" s="45">
        <f>K28</f>
        <v>74.728734779999996</v>
      </c>
      <c r="E69" s="88" t="s">
        <v>126</v>
      </c>
      <c r="F69" s="30"/>
      <c r="G69" s="28"/>
      <c r="H69" s="28"/>
      <c r="I69" s="28"/>
      <c r="J69" s="28"/>
      <c r="K69" s="28"/>
      <c r="L69" s="28"/>
      <c r="M69" s="28"/>
      <c r="N69" s="28"/>
      <c r="O69" s="28"/>
      <c r="P69" s="28"/>
    </row>
    <row r="70" spans="1:16">
      <c r="A70" s="32" t="s">
        <v>85</v>
      </c>
      <c r="B70" s="32">
        <f>B69-B71-B72</f>
        <v>5.3774774512480272</v>
      </c>
      <c r="C70" s="32">
        <f>C69-C71-C72</f>
        <v>8.5406995066252733</v>
      </c>
      <c r="D70" s="45">
        <f>J28</f>
        <v>73.846317159999998</v>
      </c>
      <c r="E70" s="88" t="s">
        <v>126</v>
      </c>
      <c r="F70" s="30"/>
    </row>
    <row r="71" spans="1:16">
      <c r="A71" s="32" t="s">
        <v>10</v>
      </c>
      <c r="B71" s="32">
        <f>B69/25</f>
        <v>0.22484752076215969</v>
      </c>
      <c r="C71" s="32">
        <f>C69/25</f>
        <v>0.35711076932430635</v>
      </c>
      <c r="D71" s="45">
        <f>H28</f>
        <v>1.45016E-3</v>
      </c>
      <c r="E71" s="88" t="s">
        <v>126</v>
      </c>
      <c r="F71" s="30"/>
    </row>
    <row r="72" spans="1:16" s="28" customFormat="1">
      <c r="A72" s="32" t="s">
        <v>293</v>
      </c>
      <c r="B72" s="32">
        <f>B69/298</f>
        <v>1.8863047043805342E-2</v>
      </c>
      <c r="C72" s="32">
        <f>C69/298</f>
        <v>2.9958957158079391E-2</v>
      </c>
      <c r="D72" s="45">
        <f>I28</f>
        <v>2.748669E-3</v>
      </c>
      <c r="E72" s="88" t="s">
        <v>126</v>
      </c>
      <c r="F72" s="30"/>
      <c r="G72"/>
      <c r="H72"/>
      <c r="I72"/>
      <c r="J72"/>
      <c r="K72"/>
      <c r="L72"/>
      <c r="M72"/>
      <c r="N72"/>
      <c r="O72"/>
      <c r="P72"/>
    </row>
    <row r="73" spans="1:16">
      <c r="A73" s="30" t="s">
        <v>13</v>
      </c>
      <c r="B73" s="30">
        <f>N45</f>
        <v>3.9561057509987516E-3</v>
      </c>
      <c r="C73" s="30">
        <f>O45</f>
        <v>3.9561057509987516E-3</v>
      </c>
      <c r="D73" s="30">
        <v>3.0330144E-2</v>
      </c>
      <c r="E73" s="88" t="s">
        <v>126</v>
      </c>
      <c r="F73" s="30"/>
    </row>
    <row r="74" spans="1:16">
      <c r="A74" s="30" t="s">
        <v>14</v>
      </c>
      <c r="B74" s="30">
        <f t="shared" ref="B74:C78" si="11">N46</f>
        <v>1.0895625944059328E-2</v>
      </c>
      <c r="C74" s="30">
        <f t="shared" si="11"/>
        <v>5.6128982136063208E-3</v>
      </c>
      <c r="D74" s="30">
        <v>0.109946771</v>
      </c>
      <c r="E74" s="88" t="s">
        <v>126</v>
      </c>
      <c r="F74" s="30"/>
    </row>
    <row r="75" spans="1:16">
      <c r="A75" s="30" t="s">
        <v>15</v>
      </c>
      <c r="B75" s="30">
        <f t="shared" si="11"/>
        <v>2.574493954359457E-2</v>
      </c>
      <c r="C75" s="30">
        <f t="shared" si="11"/>
        <v>1.0892089677419012E-2</v>
      </c>
      <c r="D75" s="30">
        <v>0.28055382800000001</v>
      </c>
      <c r="E75" s="88" t="s">
        <v>126</v>
      </c>
      <c r="F75" s="30"/>
    </row>
    <row r="76" spans="1:16">
      <c r="A76" s="30" t="s">
        <v>16</v>
      </c>
      <c r="B76" s="30">
        <f t="shared" si="11"/>
        <v>3.5073404399273761E-3</v>
      </c>
      <c r="C76" s="30">
        <f t="shared" si="11"/>
        <v>5.6451479466021115E-3</v>
      </c>
      <c r="D76" s="30">
        <v>7.582536E-3</v>
      </c>
      <c r="E76" s="88" t="s">
        <v>126</v>
      </c>
      <c r="F76" s="30"/>
    </row>
    <row r="77" spans="1:16">
      <c r="A77" s="30" t="s">
        <v>17</v>
      </c>
      <c r="B77" s="30">
        <f t="shared" si="11"/>
        <v>1.6189984178869409E-3</v>
      </c>
      <c r="C77" s="30">
        <f t="shared" si="11"/>
        <v>2.0316842891130241E-3</v>
      </c>
      <c r="D77" s="30">
        <v>6.6347189999999999E-3</v>
      </c>
      <c r="E77" s="88" t="s">
        <v>126</v>
      </c>
      <c r="F77" s="30"/>
    </row>
    <row r="78" spans="1:16">
      <c r="A78" s="30" t="s">
        <v>18</v>
      </c>
      <c r="B78" s="30">
        <f t="shared" si="11"/>
        <v>3.5827469999999998E-3</v>
      </c>
      <c r="C78" s="30">
        <f t="shared" si="11"/>
        <v>6.1418519999999997E-3</v>
      </c>
      <c r="D78" s="30">
        <v>5.1182099999999998E-4</v>
      </c>
      <c r="E78" s="88" t="s">
        <v>126</v>
      </c>
      <c r="F78" s="30"/>
    </row>
    <row r="80" spans="1:16">
      <c r="A80" s="62" t="s">
        <v>295</v>
      </c>
    </row>
    <row r="81" spans="1:15">
      <c r="A81" t="s">
        <v>416</v>
      </c>
      <c r="B81" s="13" t="s">
        <v>1</v>
      </c>
      <c r="E81" s="9"/>
      <c r="F81" s="48"/>
      <c r="G81" s="48" t="s">
        <v>2</v>
      </c>
      <c r="H81" s="48"/>
      <c r="I81" s="48"/>
      <c r="J81" s="48"/>
    </row>
    <row r="82" spans="1:15">
      <c r="A82" t="s">
        <v>3</v>
      </c>
      <c r="B82" t="s">
        <v>4</v>
      </c>
      <c r="C82" t="s">
        <v>5</v>
      </c>
      <c r="D82" t="s">
        <v>6</v>
      </c>
      <c r="E82" s="9"/>
      <c r="F82" s="48"/>
      <c r="G82" s="48" t="s">
        <v>4</v>
      </c>
      <c r="H82" s="48" t="s">
        <v>5</v>
      </c>
      <c r="I82" s="48" t="s">
        <v>6</v>
      </c>
      <c r="J82" s="48"/>
    </row>
    <row r="83" spans="1:15">
      <c r="A83" t="s">
        <v>8</v>
      </c>
      <c r="B83" s="9">
        <v>0.34133947898489198</v>
      </c>
      <c r="C83" s="9">
        <v>1.1355235687826211</v>
      </c>
      <c r="D83" s="9">
        <v>6.7103418145176876</v>
      </c>
      <c r="E83" s="23"/>
      <c r="F83" s="48" t="s">
        <v>8</v>
      </c>
      <c r="G83" s="12">
        <v>5.0867673871159702E-2</v>
      </c>
      <c r="H83" s="12">
        <v>0.16921992950134657</v>
      </c>
      <c r="I83" s="12">
        <v>1</v>
      </c>
      <c r="J83" s="48"/>
    </row>
    <row r="84" spans="1:15">
      <c r="A84" s="17" t="s">
        <v>294</v>
      </c>
      <c r="B84" s="48">
        <v>45.25</v>
      </c>
      <c r="C84">
        <v>87.38</v>
      </c>
      <c r="D84" s="8">
        <v>506.56</v>
      </c>
      <c r="E84" s="6"/>
      <c r="F84" s="51" t="s">
        <v>294</v>
      </c>
      <c r="G84" s="12">
        <v>4.4353773414934805</v>
      </c>
      <c r="H84" s="12">
        <v>12.409932495113544</v>
      </c>
      <c r="I84" s="12">
        <v>74.944720174998238</v>
      </c>
      <c r="J84" s="48"/>
    </row>
    <row r="85" spans="1:15">
      <c r="A85" s="17" t="s">
        <v>9</v>
      </c>
      <c r="B85" s="48">
        <v>29.762899999999998</v>
      </c>
      <c r="C85" s="28">
        <v>83.274889999999999</v>
      </c>
      <c r="D85" s="9">
        <v>502.90469000000002</v>
      </c>
      <c r="E85" s="6"/>
      <c r="F85" s="51" t="s">
        <v>9</v>
      </c>
      <c r="G85" s="24">
        <v>9.0999999999999998E-2</v>
      </c>
      <c r="H85" s="24">
        <v>2.1999999999999999E-2</v>
      </c>
      <c r="I85" s="24">
        <v>0</v>
      </c>
      <c r="J85" s="48"/>
    </row>
    <row r="86" spans="1:15">
      <c r="A86" t="s">
        <v>10</v>
      </c>
      <c r="B86" s="9">
        <v>0.61299999999999999</v>
      </c>
      <c r="C86" s="9">
        <v>0.14699999999999999</v>
      </c>
      <c r="D86" s="9">
        <v>3.0000000000000001E-3</v>
      </c>
      <c r="E86" s="6"/>
      <c r="F86" s="48" t="s">
        <v>10</v>
      </c>
      <c r="G86" s="31">
        <v>9.0999999999999998E-2</v>
      </c>
      <c r="H86" s="31">
        <v>2.1999999999999999E-2</v>
      </c>
      <c r="I86" s="31">
        <v>0</v>
      </c>
      <c r="J86" s="48"/>
    </row>
    <row r="87" spans="1:15">
      <c r="A87" s="28" t="s">
        <v>293</v>
      </c>
      <c r="B87" s="23">
        <v>1E-3</v>
      </c>
      <c r="C87" s="23">
        <v>1E-3</v>
      </c>
      <c r="D87" s="23">
        <v>1.2E-2</v>
      </c>
      <c r="E87" s="6"/>
      <c r="F87" s="48" t="s">
        <v>293</v>
      </c>
      <c r="G87" s="24">
        <v>6.742990679706911</v>
      </c>
      <c r="H87" s="24">
        <v>2.1999999999999999E-2</v>
      </c>
      <c r="I87" s="24">
        <v>9.0999999999999998E-2</v>
      </c>
      <c r="J87" s="48"/>
    </row>
    <row r="88" spans="1:15">
      <c r="A88" t="s">
        <v>13</v>
      </c>
      <c r="B88" s="6">
        <v>2.440807175001166E-2</v>
      </c>
      <c r="C88" s="6">
        <v>3.0567990707114832E-2</v>
      </c>
      <c r="D88" s="6">
        <v>0.17499999999999999</v>
      </c>
      <c r="E88" s="6"/>
      <c r="F88" s="48" t="s">
        <v>13</v>
      </c>
      <c r="G88" s="7">
        <v>3.6373812876723055E-3</v>
      </c>
      <c r="H88" s="7">
        <v>4.5553552340629813E-3</v>
      </c>
      <c r="I88" s="7">
        <v>2.607914840066583E-2</v>
      </c>
      <c r="J88" s="48"/>
    </row>
    <row r="89" spans="1:15">
      <c r="A89" t="s">
        <v>14</v>
      </c>
      <c r="B89" s="6">
        <v>3.7268138758442218E-2</v>
      </c>
      <c r="C89" s="6">
        <v>4.528231413983564E-2</v>
      </c>
      <c r="D89" s="6">
        <v>0.28499999999999998</v>
      </c>
      <c r="E89" s="6"/>
      <c r="F89" s="48" t="s">
        <v>14</v>
      </c>
      <c r="G89" s="7">
        <v>5.5538361217029753E-3</v>
      </c>
      <c r="H89" s="7">
        <v>6.7481382307333845E-3</v>
      </c>
      <c r="I89" s="7">
        <v>4.2471755966798634E-2</v>
      </c>
      <c r="J89" s="48"/>
    </row>
    <row r="90" spans="1:15">
      <c r="A90" t="s">
        <v>15</v>
      </c>
      <c r="B90" s="6">
        <v>0.21760166797050315</v>
      </c>
      <c r="C90" s="6">
        <v>0.12563245467615558</v>
      </c>
      <c r="D90" s="6">
        <v>0.442</v>
      </c>
      <c r="E90" s="48"/>
      <c r="F90" s="48" t="s">
        <v>15</v>
      </c>
      <c r="G90" s="7">
        <v>3.2427806807058084E-2</v>
      </c>
      <c r="H90" s="7">
        <v>1.8722213882510774E-2</v>
      </c>
      <c r="I90" s="7">
        <v>6.5868477674824552E-2</v>
      </c>
      <c r="J90" s="48"/>
    </row>
    <row r="91" spans="1:15">
      <c r="A91" t="s">
        <v>16</v>
      </c>
      <c r="B91" s="6">
        <v>1.6075066361801407E-2</v>
      </c>
      <c r="C91" s="6">
        <v>2.3604253774207114E-2</v>
      </c>
      <c r="D91" s="6">
        <v>3.9300000000000002E-2</v>
      </c>
      <c r="E91" s="48"/>
      <c r="F91" s="48" t="s">
        <v>16</v>
      </c>
      <c r="G91" s="7">
        <v>2.3955659497141156E-3</v>
      </c>
      <c r="H91" s="7">
        <v>3.517593354654422E-3</v>
      </c>
      <c r="I91" s="7">
        <v>5.8566316122638127E-3</v>
      </c>
      <c r="J91" s="48"/>
    </row>
    <row r="92" spans="1:15">
      <c r="A92" t="s">
        <v>17</v>
      </c>
      <c r="B92" s="6">
        <v>1.397881299744518E-2</v>
      </c>
      <c r="C92" s="6">
        <v>1.4711834023498543E-2</v>
      </c>
      <c r="D92" s="6">
        <v>2.4800000000000003E-2</v>
      </c>
      <c r="E92" s="48"/>
      <c r="F92" s="48" t="s">
        <v>17</v>
      </c>
      <c r="G92" s="7">
        <v>2.0831745064315956E-3</v>
      </c>
      <c r="H92" s="7">
        <v>2.1924120156844753E-3</v>
      </c>
      <c r="I92" s="7">
        <v>3.6957878876372153E-3</v>
      </c>
      <c r="J92" s="48"/>
    </row>
    <row r="93" spans="1:15">
      <c r="A93" t="s">
        <v>18</v>
      </c>
      <c r="B93" s="6">
        <v>5.1034807721924522E-2</v>
      </c>
      <c r="C93" s="6">
        <v>7.1016430734357344E-2</v>
      </c>
      <c r="D93" s="6">
        <v>3.4643868397310085E-3</v>
      </c>
      <c r="E93" s="48"/>
      <c r="F93" s="48" t="s">
        <v>18</v>
      </c>
      <c r="G93" s="7">
        <v>7.6053961381686635E-3</v>
      </c>
      <c r="H93" s="7">
        <v>1.0583131634325206E-2</v>
      </c>
      <c r="I93" s="7">
        <v>5.1627576291804966E-4</v>
      </c>
      <c r="J93" s="48"/>
    </row>
    <row r="94" spans="1:15">
      <c r="B94" s="48"/>
      <c r="E94" s="48"/>
      <c r="F94" s="48"/>
      <c r="G94" s="48"/>
      <c r="H94" s="48"/>
      <c r="I94" s="48"/>
      <c r="J94" s="48"/>
      <c r="K94" s="28"/>
      <c r="L94" s="28"/>
      <c r="M94" s="28"/>
      <c r="N94" s="28"/>
      <c r="O94" s="28"/>
    </row>
    <row r="95" spans="1:15">
      <c r="A95" s="125" t="s">
        <v>373</v>
      </c>
      <c r="B95" s="125"/>
      <c r="C95" s="125"/>
      <c r="D95" s="125"/>
      <c r="E95" s="125"/>
      <c r="F95" s="125"/>
      <c r="G95" s="125"/>
      <c r="H95" s="125"/>
      <c r="I95" s="125"/>
      <c r="J95" s="125"/>
      <c r="K95" s="125"/>
      <c r="L95" s="125"/>
      <c r="M95" s="125"/>
      <c r="N95" s="125"/>
      <c r="O95" s="125"/>
    </row>
    <row r="96" spans="1:15">
      <c r="A96" s="28"/>
      <c r="B96" s="28"/>
      <c r="C96" s="28"/>
      <c r="D96" s="28"/>
      <c r="F96" s="13" t="s">
        <v>133</v>
      </c>
      <c r="J96" s="13" t="s">
        <v>198</v>
      </c>
      <c r="N96" s="13" t="s">
        <v>196</v>
      </c>
    </row>
    <row r="97" spans="1:16">
      <c r="A97" s="13" t="s">
        <v>366</v>
      </c>
      <c r="B97" t="s">
        <v>4</v>
      </c>
      <c r="C97" t="s">
        <v>5</v>
      </c>
      <c r="D97" t="s">
        <v>6</v>
      </c>
      <c r="E97" s="28"/>
      <c r="F97" t="s">
        <v>4</v>
      </c>
      <c r="G97" t="s">
        <v>5</v>
      </c>
      <c r="H97" t="s">
        <v>6</v>
      </c>
      <c r="J97" t="s">
        <v>4</v>
      </c>
      <c r="K97" t="s">
        <v>5</v>
      </c>
      <c r="L97" t="s">
        <v>6</v>
      </c>
      <c r="N97" t="s">
        <v>4</v>
      </c>
      <c r="O97" t="s">
        <v>5</v>
      </c>
      <c r="P97" t="s">
        <v>6</v>
      </c>
    </row>
    <row r="98" spans="1:16">
      <c r="A98" t="s">
        <v>8</v>
      </c>
      <c r="B98">
        <f t="shared" ref="B98:B108" si="12">$F$3*B55+$F$6*B68+$F$7*G83</f>
        <v>3962844812.0984826</v>
      </c>
      <c r="C98" s="28">
        <f t="shared" ref="C98:C108" si="13">$F$3*C55+$F$6*C68+$F$7*H83</f>
        <v>12740623667.559334</v>
      </c>
      <c r="D98" s="28">
        <f t="shared" ref="D98:D108" si="14">$F$3*D55+$F$6*D68+$F$7*I83</f>
        <v>82387005808.153</v>
      </c>
      <c r="F98">
        <f>B98/1000000000</f>
        <v>3.9628448120984827</v>
      </c>
      <c r="G98" s="28">
        <f t="shared" ref="G98" si="15">C98/1000000000</f>
        <v>12.740623667559333</v>
      </c>
      <c r="H98" s="28">
        <f t="shared" ref="H98:H108" si="16">D98/1000000000</f>
        <v>82.387005808153006</v>
      </c>
      <c r="J98">
        <f t="shared" ref="J98:J108" si="17">F98*0.6</f>
        <v>2.3777068872590896</v>
      </c>
      <c r="K98" s="28">
        <f t="shared" ref="K98:K108" si="18">G98*0.6</f>
        <v>7.6443742005355997</v>
      </c>
      <c r="L98" s="28">
        <f t="shared" ref="L98" si="19">H98*0.6</f>
        <v>49.432203484891801</v>
      </c>
      <c r="N98">
        <f t="shared" ref="N98:N108" si="20">F98*0.4</f>
        <v>1.5851379248393931</v>
      </c>
      <c r="O98" s="28">
        <f t="shared" ref="O98:O108" si="21">G98*0.4</f>
        <v>5.0962494670237337</v>
      </c>
      <c r="P98" s="28">
        <f t="shared" ref="P98" si="22">H98*0.4</f>
        <v>32.954802323261205</v>
      </c>
    </row>
    <row r="99" spans="1:16">
      <c r="A99" s="13" t="s">
        <v>127</v>
      </c>
      <c r="B99" s="28">
        <f t="shared" si="12"/>
        <v>393294639862.25354</v>
      </c>
      <c r="C99" s="28">
        <f t="shared" si="13"/>
        <v>931781981641.74878</v>
      </c>
      <c r="D99" s="28">
        <f t="shared" si="14"/>
        <v>6165094175612.3994</v>
      </c>
      <c r="F99" s="28">
        <f t="shared" ref="F99:F108" si="23">B99/1000000000</f>
        <v>393.29463986225352</v>
      </c>
      <c r="G99" s="28">
        <f t="shared" ref="G99:G108" si="24">C99/1000000000</f>
        <v>931.78198164174876</v>
      </c>
      <c r="H99" s="28">
        <f t="shared" si="16"/>
        <v>6165.0941756123993</v>
      </c>
      <c r="I99" s="18"/>
      <c r="J99" s="28">
        <f t="shared" si="17"/>
        <v>235.97678391735209</v>
      </c>
      <c r="K99" s="28">
        <f t="shared" si="18"/>
        <v>559.06918898504921</v>
      </c>
      <c r="L99" s="28">
        <f t="shared" ref="L99:L108" si="25">H99*0.6</f>
        <v>3699.0565053674395</v>
      </c>
      <c r="M99" s="18"/>
      <c r="N99" s="28">
        <f t="shared" si="20"/>
        <v>157.31785594490142</v>
      </c>
      <c r="O99" s="28">
        <f t="shared" si="21"/>
        <v>372.71279265669955</v>
      </c>
      <c r="P99" s="28">
        <f t="shared" ref="P99:P108" si="26">H99*0.4</f>
        <v>2466.0376702449598</v>
      </c>
    </row>
    <row r="100" spans="1:16">
      <c r="A100" s="13" t="s">
        <v>85</v>
      </c>
      <c r="B100" s="28">
        <f t="shared" si="12"/>
        <v>140358898419.42764</v>
      </c>
      <c r="C100" s="28">
        <f t="shared" si="13"/>
        <v>218178475492.27405</v>
      </c>
      <c r="D100" s="28">
        <f t="shared" si="14"/>
        <v>1887548776683.2778</v>
      </c>
      <c r="F100" s="28">
        <f t="shared" si="23"/>
        <v>140.35889841942765</v>
      </c>
      <c r="G100" s="28">
        <f t="shared" si="24"/>
        <v>218.17847549227406</v>
      </c>
      <c r="H100" s="28">
        <f t="shared" si="16"/>
        <v>1887.5487766832778</v>
      </c>
      <c r="I100" s="18"/>
      <c r="J100" s="28">
        <f t="shared" si="17"/>
        <v>84.215339051656585</v>
      </c>
      <c r="K100" s="28">
        <f t="shared" si="18"/>
        <v>130.90708529536442</v>
      </c>
      <c r="L100" s="28">
        <f t="shared" si="25"/>
        <v>1132.5292660099667</v>
      </c>
      <c r="M100" s="18"/>
      <c r="N100" s="28">
        <f t="shared" si="20"/>
        <v>56.143559367771061</v>
      </c>
      <c r="O100" s="28">
        <f t="shared" si="21"/>
        <v>87.271390196909636</v>
      </c>
      <c r="P100" s="28">
        <f t="shared" si="26"/>
        <v>755.01951067331117</v>
      </c>
    </row>
    <row r="101" spans="1:16" s="28" customFormat="1">
      <c r="A101" s="13" t="s">
        <v>10</v>
      </c>
      <c r="B101" s="28">
        <f t="shared" si="12"/>
        <v>10822448396.665752</v>
      </c>
      <c r="C101" s="28">
        <f t="shared" si="13"/>
        <v>10320243146.35187</v>
      </c>
      <c r="D101" s="28">
        <f t="shared" si="14"/>
        <v>36978748.006260186</v>
      </c>
      <c r="F101" s="28">
        <f t="shared" si="23"/>
        <v>10.822448396665752</v>
      </c>
      <c r="G101" s="28">
        <f t="shared" si="24"/>
        <v>10.320243146351869</v>
      </c>
      <c r="H101" s="28">
        <f t="shared" si="16"/>
        <v>3.6978748006260186E-2</v>
      </c>
      <c r="I101" s="18"/>
      <c r="J101" s="28">
        <f t="shared" si="17"/>
        <v>6.4934690379994509</v>
      </c>
      <c r="K101" s="28">
        <f t="shared" si="18"/>
        <v>6.1921458878111215</v>
      </c>
      <c r="L101" s="28">
        <f t="shared" si="25"/>
        <v>2.218724880375611E-2</v>
      </c>
      <c r="M101" s="18"/>
      <c r="N101" s="28">
        <f t="shared" si="20"/>
        <v>4.3289793586663015</v>
      </c>
      <c r="O101" s="28">
        <f t="shared" si="21"/>
        <v>4.1280972585407474</v>
      </c>
      <c r="P101" s="28">
        <f t="shared" si="26"/>
        <v>1.4791499202504076E-2</v>
      </c>
    </row>
    <row r="102" spans="1:16">
      <c r="A102" s="13" t="s">
        <v>293</v>
      </c>
      <c r="B102" s="28">
        <f t="shared" si="12"/>
        <v>383550984679.25208</v>
      </c>
      <c r="C102" s="28">
        <f t="shared" si="13"/>
        <v>2010783865.2804461</v>
      </c>
      <c r="D102" s="28">
        <f t="shared" si="14"/>
        <v>5231278627.8721123</v>
      </c>
      <c r="F102" s="28">
        <f t="shared" si="23"/>
        <v>383.55098467925205</v>
      </c>
      <c r="G102" s="28">
        <f t="shared" si="24"/>
        <v>2.0107838652804459</v>
      </c>
      <c r="H102" s="28">
        <f t="shared" si="16"/>
        <v>5.2312786278721122</v>
      </c>
      <c r="J102" s="28">
        <f t="shared" si="17"/>
        <v>230.13059080755121</v>
      </c>
      <c r="K102" s="28">
        <f t="shared" si="18"/>
        <v>1.2064703191682675</v>
      </c>
      <c r="L102" s="28">
        <f t="shared" si="25"/>
        <v>3.1387671767232672</v>
      </c>
      <c r="N102" s="28">
        <f t="shared" si="20"/>
        <v>153.42039387170084</v>
      </c>
      <c r="O102" s="28">
        <f t="shared" si="21"/>
        <v>0.80431354611217842</v>
      </c>
      <c r="P102" s="28">
        <f t="shared" si="26"/>
        <v>2.092511451148845</v>
      </c>
    </row>
    <row r="103" spans="1:16">
      <c r="A103" t="s">
        <v>13</v>
      </c>
      <c r="B103" s="28">
        <f t="shared" si="12"/>
        <v>309662886.74202299</v>
      </c>
      <c r="C103" s="28">
        <f t="shared" si="13"/>
        <v>361814003.71717215</v>
      </c>
      <c r="D103" s="28">
        <f t="shared" si="14"/>
        <v>2279385638.8559961</v>
      </c>
      <c r="F103" s="28">
        <f t="shared" si="23"/>
        <v>0.30966288674202297</v>
      </c>
      <c r="G103" s="28">
        <f t="shared" si="24"/>
        <v>0.36181400371717215</v>
      </c>
      <c r="H103" s="28">
        <f t="shared" si="16"/>
        <v>2.2793856388559961</v>
      </c>
      <c r="I103" s="28"/>
      <c r="J103" s="28">
        <f t="shared" si="17"/>
        <v>0.18579773204521377</v>
      </c>
      <c r="K103" s="28">
        <f t="shared" si="18"/>
        <v>0.21708840223030329</v>
      </c>
      <c r="L103" s="28">
        <f t="shared" si="25"/>
        <v>1.3676313833135976</v>
      </c>
      <c r="M103" s="28"/>
      <c r="N103" s="28">
        <f t="shared" si="20"/>
        <v>0.1238651546968092</v>
      </c>
      <c r="O103" s="28">
        <f t="shared" si="21"/>
        <v>0.14472560148686886</v>
      </c>
      <c r="P103" s="28">
        <f t="shared" si="26"/>
        <v>0.91175425554239853</v>
      </c>
    </row>
    <row r="104" spans="1:16">
      <c r="A104" t="s">
        <v>14</v>
      </c>
      <c r="B104" s="28">
        <f t="shared" si="12"/>
        <v>594256897.57098961</v>
      </c>
      <c r="C104" s="28">
        <f t="shared" si="13"/>
        <v>525037216.21025658</v>
      </c>
      <c r="D104" s="28">
        <f t="shared" si="14"/>
        <v>5920364127.5064392</v>
      </c>
      <c r="F104" s="28">
        <f t="shared" si="23"/>
        <v>0.59425689757098965</v>
      </c>
      <c r="G104" s="28">
        <f t="shared" si="24"/>
        <v>0.52503721621025656</v>
      </c>
      <c r="H104" s="28">
        <f t="shared" si="16"/>
        <v>5.9203641275064394</v>
      </c>
      <c r="J104" s="28">
        <f t="shared" si="17"/>
        <v>0.35655413854259377</v>
      </c>
      <c r="K104" s="28">
        <f t="shared" si="18"/>
        <v>0.3150223297261539</v>
      </c>
      <c r="L104" s="28">
        <f t="shared" si="25"/>
        <v>3.5522184765038634</v>
      </c>
      <c r="N104" s="28">
        <f t="shared" si="20"/>
        <v>0.23770275902839588</v>
      </c>
      <c r="O104" s="28">
        <f t="shared" si="21"/>
        <v>0.21001488648410263</v>
      </c>
      <c r="P104" s="28">
        <f t="shared" si="26"/>
        <v>2.368145651002576</v>
      </c>
    </row>
    <row r="105" spans="1:16" s="28" customFormat="1">
      <c r="A105" t="s">
        <v>15</v>
      </c>
      <c r="B105" s="28">
        <f t="shared" si="12"/>
        <v>2501547811.9261303</v>
      </c>
      <c r="C105" s="28">
        <f t="shared" si="13"/>
        <v>1341950608.7712777</v>
      </c>
      <c r="D105" s="28">
        <f t="shared" si="14"/>
        <v>11701305145.910116</v>
      </c>
      <c r="E105"/>
      <c r="F105" s="28">
        <f t="shared" si="23"/>
        <v>2.5015478119261303</v>
      </c>
      <c r="G105" s="28">
        <f t="shared" si="24"/>
        <v>1.3419506087712776</v>
      </c>
      <c r="H105" s="28">
        <f t="shared" si="16"/>
        <v>11.701305145910116</v>
      </c>
      <c r="I105"/>
      <c r="J105" s="28">
        <f t="shared" si="17"/>
        <v>1.5009286871556782</v>
      </c>
      <c r="K105" s="28">
        <f t="shared" si="18"/>
        <v>0.80517036526276653</v>
      </c>
      <c r="L105" s="28">
        <f t="shared" si="25"/>
        <v>7.0207830875460688</v>
      </c>
      <c r="M105"/>
      <c r="N105" s="28">
        <f t="shared" si="20"/>
        <v>1.0006191247704521</v>
      </c>
      <c r="O105" s="28">
        <f t="shared" si="21"/>
        <v>0.53678024350851106</v>
      </c>
      <c r="P105" s="28">
        <f t="shared" si="26"/>
        <v>4.6805220583640468</v>
      </c>
    </row>
    <row r="106" spans="1:16">
      <c r="A106" t="s">
        <v>16</v>
      </c>
      <c r="B106" s="28">
        <f t="shared" si="12"/>
        <v>227843527.46148598</v>
      </c>
      <c r="C106" s="28">
        <f t="shared" si="13"/>
        <v>347438111.51855445</v>
      </c>
      <c r="D106" s="28">
        <f t="shared" si="14"/>
        <v>526651897.32077801</v>
      </c>
      <c r="F106" s="28">
        <f t="shared" si="23"/>
        <v>0.22784352746148598</v>
      </c>
      <c r="G106" s="28">
        <f t="shared" si="24"/>
        <v>0.34743811151855447</v>
      </c>
      <c r="H106" s="28">
        <f t="shared" si="16"/>
        <v>0.526651897320778</v>
      </c>
      <c r="J106" s="28">
        <f t="shared" si="17"/>
        <v>0.13670611647689157</v>
      </c>
      <c r="K106" s="28">
        <f t="shared" si="18"/>
        <v>0.20846286691113267</v>
      </c>
      <c r="L106" s="28">
        <f t="shared" si="25"/>
        <v>0.31599113839246679</v>
      </c>
      <c r="N106" s="28">
        <f t="shared" si="20"/>
        <v>9.1137410984594394E-2</v>
      </c>
      <c r="O106" s="28">
        <f t="shared" si="21"/>
        <v>0.13897524460742181</v>
      </c>
      <c r="P106" s="28">
        <f t="shared" si="26"/>
        <v>0.21066075892831121</v>
      </c>
    </row>
    <row r="107" spans="1:16">
      <c r="A107" t="s">
        <v>17</v>
      </c>
      <c r="B107" s="28">
        <f t="shared" si="12"/>
        <v>160814500.16006386</v>
      </c>
      <c r="C107" s="28">
        <f t="shared" si="13"/>
        <v>177548532.46482408</v>
      </c>
      <c r="D107" s="28">
        <f t="shared" si="14"/>
        <v>379650700.67057037</v>
      </c>
      <c r="F107" s="28">
        <f t="shared" si="23"/>
        <v>0.16081450016006385</v>
      </c>
      <c r="G107" s="28">
        <f t="shared" si="24"/>
        <v>0.17754853246482408</v>
      </c>
      <c r="H107" s="28">
        <f t="shared" si="16"/>
        <v>0.37965070067057038</v>
      </c>
      <c r="J107" s="28">
        <f t="shared" si="17"/>
        <v>9.6488700096038313E-2</v>
      </c>
      <c r="K107" s="28">
        <f t="shared" si="18"/>
        <v>0.10652911947889444</v>
      </c>
      <c r="L107" s="28">
        <f t="shared" si="25"/>
        <v>0.22779042040234221</v>
      </c>
      <c r="N107" s="28">
        <f t="shared" si="20"/>
        <v>6.4325800064025537E-2</v>
      </c>
      <c r="O107" s="28">
        <f t="shared" si="21"/>
        <v>7.1019412985929634E-2</v>
      </c>
      <c r="P107" s="28">
        <f t="shared" si="26"/>
        <v>0.15186028026822818</v>
      </c>
    </row>
    <row r="108" spans="1:16">
      <c r="A108" t="s">
        <v>18</v>
      </c>
      <c r="B108" s="28">
        <f t="shared" si="12"/>
        <v>523702951.5594213</v>
      </c>
      <c r="C108" s="28">
        <f t="shared" si="13"/>
        <v>758322812.28604496</v>
      </c>
      <c r="D108" s="28">
        <f t="shared" si="14"/>
        <v>42420479.715908505</v>
      </c>
      <c r="E108" s="13"/>
      <c r="F108" s="28">
        <f t="shared" si="23"/>
        <v>0.52370295155942126</v>
      </c>
      <c r="G108" s="28">
        <f t="shared" si="24"/>
        <v>0.75832281228604492</v>
      </c>
      <c r="H108" s="28">
        <f t="shared" si="16"/>
        <v>4.2420479715908503E-2</v>
      </c>
      <c r="J108" s="28">
        <f t="shared" si="17"/>
        <v>0.31422177093565273</v>
      </c>
      <c r="K108" s="28">
        <f t="shared" si="18"/>
        <v>0.45499368737162693</v>
      </c>
      <c r="L108" s="28">
        <f t="shared" si="25"/>
        <v>2.54522878295451E-2</v>
      </c>
      <c r="N108" s="28">
        <f t="shared" si="20"/>
        <v>0.20948118062376853</v>
      </c>
      <c r="O108" s="28">
        <f t="shared" si="21"/>
        <v>0.30332912491441799</v>
      </c>
      <c r="P108" s="28">
        <f t="shared" si="26"/>
        <v>1.6968191886363403E-2</v>
      </c>
    </row>
    <row r="109" spans="1:16">
      <c r="E109" s="13"/>
      <c r="G109" s="28"/>
      <c r="H109" s="28"/>
    </row>
    <row r="110" spans="1:16">
      <c r="B110" t="s">
        <v>136</v>
      </c>
      <c r="D110" t="s">
        <v>137</v>
      </c>
      <c r="F110" s="13" t="s">
        <v>197</v>
      </c>
    </row>
    <row r="111" spans="1:16">
      <c r="A111" s="13" t="s">
        <v>134</v>
      </c>
      <c r="B111" t="s">
        <v>4</v>
      </c>
      <c r="C111" t="s">
        <v>5</v>
      </c>
      <c r="D111" t="s">
        <v>6</v>
      </c>
      <c r="E111" s="28"/>
      <c r="F111" t="s">
        <v>4</v>
      </c>
      <c r="G111" t="s">
        <v>5</v>
      </c>
      <c r="H111" t="s">
        <v>6</v>
      </c>
    </row>
    <row r="112" spans="1:16">
      <c r="A112" t="s">
        <v>8</v>
      </c>
      <c r="B112">
        <f t="shared" ref="B112:D122" si="27">$F$4*B55</f>
        <v>2796509263.2372031</v>
      </c>
      <c r="C112" s="28">
        <f t="shared" si="27"/>
        <v>8389527693.7913418</v>
      </c>
      <c r="D112" s="28">
        <f t="shared" si="27"/>
        <v>68514476161.394997</v>
      </c>
      <c r="F112">
        <f>B112/1000000000</f>
        <v>2.7965092632372031</v>
      </c>
      <c r="G112" s="28">
        <f t="shared" ref="G112" si="28">C112/1000000000</f>
        <v>8.3895276937913419</v>
      </c>
      <c r="H112" s="28">
        <f>D112/1000000000</f>
        <v>68.514476161394995</v>
      </c>
    </row>
    <row r="113" spans="1:16">
      <c r="A113" s="13" t="s">
        <v>127</v>
      </c>
      <c r="B113" s="28">
        <f t="shared" si="27"/>
        <v>370715371732.5943</v>
      </c>
      <c r="C113" s="28">
        <f t="shared" si="27"/>
        <v>602412476899.0979</v>
      </c>
      <c r="D113" s="28">
        <f t="shared" si="27"/>
        <v>5097336342208.1611</v>
      </c>
      <c r="F113" s="28">
        <f t="shared" ref="F113:F122" si="29">B113/1000000000</f>
        <v>370.71537173259429</v>
      </c>
      <c r="G113" s="28">
        <f t="shared" ref="G113:G122" si="30">C113/1000000000</f>
        <v>602.4124768990979</v>
      </c>
      <c r="H113" s="28">
        <f t="shared" ref="H113:H122" si="31">D113/1000000000</f>
        <v>5097.3363422081611</v>
      </c>
    </row>
    <row r="114" spans="1:16">
      <c r="A114" s="13" t="s">
        <v>85</v>
      </c>
      <c r="B114" s="28">
        <f t="shared" si="27"/>
        <v>354642745548.75159</v>
      </c>
      <c r="C114" s="28">
        <f t="shared" si="27"/>
        <v>576294459444.27783</v>
      </c>
      <c r="D114" s="28">
        <f t="shared" si="27"/>
        <v>5052853000653.207</v>
      </c>
      <c r="F114" s="28">
        <f t="shared" si="29"/>
        <v>354.64274554875158</v>
      </c>
      <c r="G114" s="28">
        <f t="shared" si="30"/>
        <v>576.29445944427778</v>
      </c>
      <c r="H114" s="28">
        <f t="shared" si="31"/>
        <v>5052.8530006532073</v>
      </c>
      <c r="J114" s="28"/>
      <c r="K114" s="28"/>
      <c r="L114" s="28"/>
      <c r="M114" s="28"/>
      <c r="N114" s="28"/>
      <c r="O114" s="28"/>
    </row>
    <row r="115" spans="1:16" s="28" customFormat="1">
      <c r="A115" s="13" t="s">
        <v>10</v>
      </c>
      <c r="B115" s="28">
        <f t="shared" si="27"/>
        <v>14828614869.303774</v>
      </c>
      <c r="C115" s="28">
        <f t="shared" si="27"/>
        <v>24096499075.963913</v>
      </c>
      <c r="D115" s="28">
        <f t="shared" si="27"/>
        <v>98707572.545150861</v>
      </c>
      <c r="F115" s="28">
        <f t="shared" si="29"/>
        <v>14.828614869303774</v>
      </c>
      <c r="G115" s="28">
        <f t="shared" si="30"/>
        <v>24.096499075963912</v>
      </c>
      <c r="H115" s="28">
        <f t="shared" si="31"/>
        <v>9.8707572545150862E-2</v>
      </c>
      <c r="J115"/>
      <c r="K115"/>
      <c r="L115"/>
      <c r="M115"/>
      <c r="N115"/>
      <c r="O115"/>
    </row>
    <row r="116" spans="1:16">
      <c r="A116" s="13" t="s">
        <v>293</v>
      </c>
      <c r="B116" s="28">
        <f t="shared" si="27"/>
        <v>1244011314.5389071</v>
      </c>
      <c r="C116" s="28">
        <f t="shared" si="27"/>
        <v>2021518378.8560331</v>
      </c>
      <c r="D116" s="28">
        <f t="shared" si="27"/>
        <v>136372309.5832592</v>
      </c>
      <c r="F116" s="28">
        <f t="shared" si="29"/>
        <v>1.2440113145389071</v>
      </c>
      <c r="G116" s="28">
        <f t="shared" si="30"/>
        <v>2.0215183788560331</v>
      </c>
      <c r="H116" s="28">
        <f t="shared" si="31"/>
        <v>0.13637230958325919</v>
      </c>
      <c r="P116" s="28"/>
    </row>
    <row r="117" spans="1:16">
      <c r="A117" t="s">
        <v>13</v>
      </c>
      <c r="B117" s="28">
        <f t="shared" si="27"/>
        <v>281863696.6554454</v>
      </c>
      <c r="C117" s="28">
        <f t="shared" si="27"/>
        <v>281863697.75941157</v>
      </c>
      <c r="D117" s="28">
        <f t="shared" si="27"/>
        <v>2207932298.5634069</v>
      </c>
      <c r="F117" s="28">
        <f t="shared" si="29"/>
        <v>0.28186369665544542</v>
      </c>
      <c r="G117" s="28">
        <f t="shared" si="30"/>
        <v>0.28186369775941156</v>
      </c>
      <c r="H117" s="28">
        <f t="shared" si="31"/>
        <v>2.2079322985634069</v>
      </c>
      <c r="I117" s="28"/>
      <c r="J117" s="28"/>
      <c r="K117" s="28"/>
      <c r="L117" s="28"/>
      <c r="M117" s="28"/>
      <c r="N117" s="28"/>
      <c r="O117" s="28"/>
    </row>
    <row r="118" spans="1:16">
      <c r="A118" t="s">
        <v>14</v>
      </c>
      <c r="B118" s="28">
        <f t="shared" si="27"/>
        <v>746931020.25462914</v>
      </c>
      <c r="C118" s="28">
        <f t="shared" si="27"/>
        <v>373465511.28972602</v>
      </c>
      <c r="D118" s="28">
        <f t="shared" si="27"/>
        <v>11624114023.054869</v>
      </c>
      <c r="F118" s="28">
        <f t="shared" si="29"/>
        <v>0.7469310202546291</v>
      </c>
      <c r="G118" s="28">
        <f t="shared" si="30"/>
        <v>0.37346551128972599</v>
      </c>
      <c r="H118" s="28">
        <f t="shared" si="31"/>
        <v>11.624114023054869</v>
      </c>
    </row>
    <row r="119" spans="1:16" s="28" customFormat="1">
      <c r="A119" t="s">
        <v>15</v>
      </c>
      <c r="B119" s="28">
        <f t="shared" si="27"/>
        <v>1768831771.6959138</v>
      </c>
      <c r="C119" s="28">
        <f t="shared" si="27"/>
        <v>744771272.29301631</v>
      </c>
      <c r="D119" s="28">
        <f t="shared" si="27"/>
        <v>23832680713.376522</v>
      </c>
      <c r="E119"/>
      <c r="F119" s="28">
        <f t="shared" si="29"/>
        <v>1.7688317716959139</v>
      </c>
      <c r="G119" s="28">
        <f t="shared" si="30"/>
        <v>0.74477127229301632</v>
      </c>
      <c r="H119" s="28">
        <f t="shared" si="31"/>
        <v>23.832680713376522</v>
      </c>
      <c r="I119"/>
      <c r="J119"/>
      <c r="K119"/>
      <c r="L119"/>
      <c r="M119"/>
      <c r="N119"/>
      <c r="O119"/>
      <c r="P119"/>
    </row>
    <row r="120" spans="1:16">
      <c r="A120" t="s">
        <v>16</v>
      </c>
      <c r="B120" s="28">
        <f t="shared" si="27"/>
        <v>252335119.9842504</v>
      </c>
      <c r="C120" s="28">
        <f t="shared" si="27"/>
        <v>405715290.74115193</v>
      </c>
      <c r="D120" s="28">
        <f t="shared" si="27"/>
        <v>519513482.01491934</v>
      </c>
      <c r="F120" s="28">
        <f t="shared" si="29"/>
        <v>0.2523351199842504</v>
      </c>
      <c r="G120" s="28">
        <f t="shared" si="30"/>
        <v>0.40571529074115192</v>
      </c>
      <c r="H120" s="28">
        <f t="shared" si="31"/>
        <v>0.51951348201491931</v>
      </c>
    </row>
    <row r="121" spans="1:16">
      <c r="A121" t="s">
        <v>17</v>
      </c>
      <c r="B121" s="28">
        <f t="shared" si="27"/>
        <v>117158324.01578937</v>
      </c>
      <c r="C121" s="28">
        <f t="shared" si="27"/>
        <v>145276321.6613895</v>
      </c>
      <c r="D121" s="28">
        <f t="shared" si="27"/>
        <v>454574296.76305443</v>
      </c>
      <c r="F121" s="28">
        <f t="shared" si="29"/>
        <v>0.11715832401578938</v>
      </c>
      <c r="G121" s="28">
        <f t="shared" si="30"/>
        <v>0.14527632166138951</v>
      </c>
      <c r="H121" s="28">
        <f t="shared" si="31"/>
        <v>0.45457429676305444</v>
      </c>
    </row>
    <row r="122" spans="1:16">
      <c r="A122" t="s">
        <v>18</v>
      </c>
      <c r="B122" s="28">
        <f t="shared" si="27"/>
        <v>245470033.92380944</v>
      </c>
      <c r="C122" s="28">
        <f t="shared" si="27"/>
        <v>420805772.44081616</v>
      </c>
      <c r="D122" s="28">
        <f t="shared" si="27"/>
        <v>35067147.703401349</v>
      </c>
      <c r="E122" s="13"/>
      <c r="F122" s="28">
        <f t="shared" si="29"/>
        <v>0.24547003392380945</v>
      </c>
      <c r="G122" s="28">
        <f t="shared" si="30"/>
        <v>0.42080577244081618</v>
      </c>
      <c r="H122" s="28">
        <f t="shared" si="31"/>
        <v>3.5067147703401351E-2</v>
      </c>
    </row>
    <row r="123" spans="1:16">
      <c r="E123" s="13"/>
      <c r="G123" s="28"/>
      <c r="H123" s="28"/>
    </row>
    <row r="124" spans="1:16">
      <c r="B124" t="s">
        <v>136</v>
      </c>
      <c r="D124" t="s">
        <v>137</v>
      </c>
      <c r="F124" s="13" t="s">
        <v>192</v>
      </c>
    </row>
    <row r="125" spans="1:16">
      <c r="A125" s="13" t="s">
        <v>135</v>
      </c>
      <c r="B125" t="s">
        <v>4</v>
      </c>
      <c r="C125" t="s">
        <v>5</v>
      </c>
      <c r="D125" t="s">
        <v>6</v>
      </c>
      <c r="E125" s="28"/>
      <c r="F125" t="s">
        <v>4</v>
      </c>
      <c r="G125" t="s">
        <v>5</v>
      </c>
      <c r="H125" t="s">
        <v>6</v>
      </c>
    </row>
    <row r="126" spans="1:16">
      <c r="A126" t="s">
        <v>8</v>
      </c>
      <c r="B126">
        <f t="shared" ref="B126:D127" si="32">$F$5*B55</f>
        <v>462821175.36101484</v>
      </c>
      <c r="C126" s="28">
        <f t="shared" si="32"/>
        <v>1388463510.2082784</v>
      </c>
      <c r="D126" s="28">
        <f t="shared" si="32"/>
        <v>11339118665.945</v>
      </c>
      <c r="F126">
        <f>B126/1000000000</f>
        <v>0.46282117536101486</v>
      </c>
      <c r="G126" s="28">
        <f t="shared" ref="G126" si="33">C126/1000000000</f>
        <v>1.3884635102082785</v>
      </c>
      <c r="H126" s="28">
        <f>D126/1000000000</f>
        <v>11.339118665945</v>
      </c>
    </row>
    <row r="127" spans="1:16">
      <c r="A127" s="13" t="s">
        <v>127</v>
      </c>
      <c r="B127" s="28">
        <f t="shared" si="32"/>
        <v>61353247180.401588</v>
      </c>
      <c r="C127" s="28">
        <f t="shared" si="32"/>
        <v>99699026309.619553</v>
      </c>
      <c r="D127" s="28">
        <f t="shared" si="32"/>
        <v>843607145566.99524</v>
      </c>
      <c r="F127" s="28">
        <f t="shared" ref="F127:F136" si="34">B127/1000000000</f>
        <v>61.353247180401588</v>
      </c>
      <c r="G127" s="28">
        <f t="shared" ref="G127:G136" si="35">C127/1000000000</f>
        <v>99.699026309619555</v>
      </c>
      <c r="H127" s="28">
        <f t="shared" ref="H127:H136" si="36">D127/1000000000</f>
        <v>843.6071455669952</v>
      </c>
    </row>
    <row r="128" spans="1:16">
      <c r="A128" s="13" t="s">
        <v>85</v>
      </c>
      <c r="B128" s="28">
        <f t="shared" ref="B128:D128" si="37">$F$5*B57</f>
        <v>58693233913.385513</v>
      </c>
      <c r="C128" s="28">
        <f t="shared" si="37"/>
        <v>95376504766.262894</v>
      </c>
      <c r="D128" s="28">
        <f t="shared" si="37"/>
        <v>836245170159.61987</v>
      </c>
      <c r="F128" s="28">
        <f t="shared" si="34"/>
        <v>58.693233913385512</v>
      </c>
      <c r="G128" s="28">
        <f t="shared" si="35"/>
        <v>95.376504766262897</v>
      </c>
      <c r="H128" s="28">
        <f t="shared" si="36"/>
        <v>836.24517015961987</v>
      </c>
      <c r="J128" s="28"/>
      <c r="K128" s="28"/>
      <c r="L128" s="28"/>
      <c r="M128" s="28"/>
      <c r="N128" s="28"/>
      <c r="O128" s="28"/>
    </row>
    <row r="129" spans="1:16" s="28" customFormat="1">
      <c r="A129" s="13" t="s">
        <v>10</v>
      </c>
      <c r="B129" s="28">
        <f t="shared" ref="B129:D129" si="38">$F$5*B58</f>
        <v>2454129887.216064</v>
      </c>
      <c r="C129" s="28">
        <f t="shared" si="38"/>
        <v>3987961052.3847818</v>
      </c>
      <c r="D129" s="28">
        <f t="shared" si="38"/>
        <v>16336064.157890974</v>
      </c>
      <c r="F129" s="28">
        <f t="shared" si="34"/>
        <v>2.4541298872160642</v>
      </c>
      <c r="G129" s="28">
        <f t="shared" si="35"/>
        <v>3.9879610523847817</v>
      </c>
      <c r="H129" s="28">
        <f t="shared" si="36"/>
        <v>1.6336064157890972E-2</v>
      </c>
      <c r="J129"/>
      <c r="K129"/>
      <c r="L129"/>
      <c r="M129"/>
      <c r="N129"/>
      <c r="O129"/>
    </row>
    <row r="130" spans="1:16">
      <c r="A130" s="13" t="s">
        <v>293</v>
      </c>
      <c r="B130" s="28">
        <f t="shared" ref="B130:D130" si="39">$F$5*B59</f>
        <v>205883379.80000535</v>
      </c>
      <c r="C130" s="28">
        <f t="shared" si="39"/>
        <v>334560490.97187769</v>
      </c>
      <c r="D130" s="28">
        <f t="shared" si="39"/>
        <v>22569563.218595583</v>
      </c>
      <c r="F130" s="28">
        <f t="shared" si="34"/>
        <v>0.20588337980000534</v>
      </c>
      <c r="G130" s="28">
        <f t="shared" si="35"/>
        <v>0.33456049097187768</v>
      </c>
      <c r="H130" s="28">
        <f t="shared" si="36"/>
        <v>2.2569563218595583E-2</v>
      </c>
      <c r="P130" s="28"/>
    </row>
    <row r="131" spans="1:16">
      <c r="A131" t="s">
        <v>13</v>
      </c>
      <c r="B131" s="28">
        <f t="shared" ref="B131:D131" si="40">$F$5*B60</f>
        <v>46648330.149517782</v>
      </c>
      <c r="C131" s="28">
        <f t="shared" si="40"/>
        <v>46648330.332223751</v>
      </c>
      <c r="D131" s="28">
        <f t="shared" si="40"/>
        <v>365411920.84439969</v>
      </c>
      <c r="F131" s="28">
        <f t="shared" si="34"/>
        <v>4.6648330149517782E-2</v>
      </c>
      <c r="G131" s="28">
        <f t="shared" si="35"/>
        <v>4.664833033222375E-2</v>
      </c>
      <c r="H131" s="28">
        <f t="shared" si="36"/>
        <v>0.36541192084439972</v>
      </c>
      <c r="I131" s="28"/>
      <c r="J131" s="28"/>
      <c r="K131" s="28"/>
      <c r="L131" s="28"/>
      <c r="M131" s="28"/>
      <c r="N131" s="28"/>
      <c r="O131" s="28"/>
    </row>
    <row r="132" spans="1:16">
      <c r="A132" t="s">
        <v>14</v>
      </c>
      <c r="B132" s="28">
        <f t="shared" ref="B132:D132" si="41">$F$5*B61</f>
        <v>123616787.99078135</v>
      </c>
      <c r="C132" s="28">
        <f t="shared" si="41"/>
        <v>61808394.187769309</v>
      </c>
      <c r="D132" s="28">
        <f t="shared" si="41"/>
        <v>1923786266.473161</v>
      </c>
      <c r="F132" s="28">
        <f t="shared" si="34"/>
        <v>0.12361678799078135</v>
      </c>
      <c r="G132" s="28">
        <f t="shared" si="35"/>
        <v>6.180839418776931E-2</v>
      </c>
      <c r="H132" s="28">
        <f t="shared" si="36"/>
        <v>1.9237862664731611</v>
      </c>
    </row>
    <row r="133" spans="1:16" s="28" customFormat="1">
      <c r="A133" t="s">
        <v>15</v>
      </c>
      <c r="B133" s="28">
        <f t="shared" ref="B133:D133" si="42">$F$5*B62</f>
        <v>292740957.5767138</v>
      </c>
      <c r="C133" s="28">
        <f t="shared" si="42"/>
        <v>123259350.55861633</v>
      </c>
      <c r="D133" s="28">
        <f t="shared" si="42"/>
        <v>3944299217.8757224</v>
      </c>
      <c r="E133"/>
      <c r="F133" s="28">
        <f t="shared" si="34"/>
        <v>0.29274095757671381</v>
      </c>
      <c r="G133" s="28">
        <f t="shared" si="35"/>
        <v>0.12325935055861632</v>
      </c>
      <c r="H133" s="28">
        <f t="shared" si="36"/>
        <v>3.9442992178757224</v>
      </c>
      <c r="I133"/>
      <c r="J133"/>
      <c r="K133"/>
      <c r="L133"/>
      <c r="M133"/>
      <c r="N133"/>
      <c r="O133"/>
      <c r="P133"/>
    </row>
    <row r="134" spans="1:16">
      <c r="A134" t="s">
        <v>16</v>
      </c>
      <c r="B134" s="28">
        <f t="shared" ref="B134:D134" si="43">$F$5*B63</f>
        <v>41761362.40678262</v>
      </c>
      <c r="C134" s="28">
        <f t="shared" si="43"/>
        <v>67145719.912757054</v>
      </c>
      <c r="D134" s="28">
        <f t="shared" si="43"/>
        <v>85979275.492799938</v>
      </c>
      <c r="F134" s="28">
        <f t="shared" si="34"/>
        <v>4.1761362406782618E-2</v>
      </c>
      <c r="G134" s="28">
        <f t="shared" si="35"/>
        <v>6.7145719912757057E-2</v>
      </c>
      <c r="H134" s="28">
        <f t="shared" si="36"/>
        <v>8.5979275492799934E-2</v>
      </c>
    </row>
    <row r="135" spans="1:16">
      <c r="A135" t="s">
        <v>17</v>
      </c>
      <c r="B135" s="28">
        <f t="shared" ref="B135:D135" si="44">$F$5*B64</f>
        <v>19389656.217890013</v>
      </c>
      <c r="C135" s="28">
        <f t="shared" si="44"/>
        <v>24043173.690623332</v>
      </c>
      <c r="D135" s="28">
        <f t="shared" si="44"/>
        <v>75231866.056199938</v>
      </c>
      <c r="F135" s="28">
        <f t="shared" si="34"/>
        <v>1.9389656217890013E-2</v>
      </c>
      <c r="G135" s="28">
        <f t="shared" si="35"/>
        <v>2.404317369062333E-2</v>
      </c>
      <c r="H135" s="28">
        <f t="shared" si="36"/>
        <v>7.5231866056199942E-2</v>
      </c>
    </row>
    <row r="136" spans="1:16">
      <c r="A136" t="s">
        <v>18</v>
      </c>
      <c r="B136" s="28">
        <f t="shared" ref="B136:D136" si="45">$F$5*B65</f>
        <v>40625193.383058451</v>
      </c>
      <c r="C136" s="28">
        <f t="shared" si="45"/>
        <v>69643188.656671628</v>
      </c>
      <c r="D136" s="28">
        <f t="shared" si="45"/>
        <v>5803599.0547226351</v>
      </c>
      <c r="F136" s="28">
        <f t="shared" si="34"/>
        <v>4.062519338305845E-2</v>
      </c>
      <c r="G136" s="28">
        <f t="shared" si="35"/>
        <v>6.9643188656671629E-2</v>
      </c>
      <c r="H136" s="28">
        <f t="shared" si="36"/>
        <v>5.8035990547226348E-3</v>
      </c>
    </row>
    <row r="137" spans="1:16">
      <c r="G137" s="28"/>
      <c r="H137" s="28"/>
    </row>
    <row r="138" spans="1:16">
      <c r="B138" s="13"/>
    </row>
    <row r="139" spans="1:16">
      <c r="F139" s="13"/>
      <c r="J139" s="13"/>
      <c r="N139" s="13"/>
    </row>
    <row r="140" spans="1:16">
      <c r="E140" s="28"/>
    </row>
    <row r="141" spans="1:16">
      <c r="C141" s="28"/>
      <c r="D141" s="28"/>
      <c r="G141" s="28"/>
      <c r="H141" s="28"/>
      <c r="K141" s="28"/>
      <c r="L141" s="28"/>
      <c r="O141" s="28"/>
      <c r="P141" s="28"/>
    </row>
    <row r="142" spans="1:16">
      <c r="A142" s="13"/>
      <c r="B142" s="28"/>
      <c r="C142" s="28"/>
      <c r="D142" s="28"/>
      <c r="F142" s="28"/>
      <c r="G142" s="28"/>
      <c r="H142" s="28"/>
      <c r="I142" s="18"/>
      <c r="J142" s="28"/>
      <c r="K142" s="28"/>
      <c r="L142" s="28"/>
      <c r="M142" s="18"/>
      <c r="N142" s="28"/>
      <c r="O142" s="28"/>
      <c r="P142" s="28"/>
    </row>
    <row r="143" spans="1:16">
      <c r="A143" s="13"/>
      <c r="B143" s="28"/>
      <c r="C143" s="28"/>
      <c r="D143" s="28"/>
      <c r="F143" s="28"/>
      <c r="G143" s="28"/>
      <c r="H143" s="28"/>
      <c r="I143" s="18"/>
      <c r="J143" s="28"/>
      <c r="K143" s="28"/>
      <c r="L143" s="28"/>
      <c r="M143" s="18"/>
      <c r="N143" s="28"/>
      <c r="O143" s="28"/>
      <c r="P143" s="28"/>
    </row>
    <row r="144" spans="1:16" s="28" customFormat="1">
      <c r="A144" s="13"/>
      <c r="I144" s="18"/>
      <c r="M144" s="18"/>
    </row>
    <row r="145" spans="1:16">
      <c r="A145" s="13"/>
      <c r="B145" s="28"/>
      <c r="C145" s="28"/>
      <c r="D145" s="28"/>
      <c r="F145" s="28"/>
      <c r="G145" s="28"/>
      <c r="H145" s="28"/>
      <c r="J145" s="28"/>
      <c r="K145" s="28"/>
      <c r="L145" s="28"/>
      <c r="N145" s="28"/>
      <c r="O145" s="28"/>
      <c r="P145" s="28"/>
    </row>
    <row r="146" spans="1:16">
      <c r="B146" s="28"/>
      <c r="C146" s="28"/>
      <c r="D146" s="28"/>
      <c r="F146" s="28"/>
      <c r="G146" s="28"/>
      <c r="H146" s="28"/>
      <c r="I146" s="28"/>
      <c r="J146" s="28"/>
      <c r="K146" s="28"/>
      <c r="L146" s="28"/>
      <c r="M146" s="28"/>
      <c r="N146" s="28"/>
      <c r="O146" s="28"/>
      <c r="P146" s="28"/>
    </row>
    <row r="147" spans="1:16">
      <c r="B147" s="28"/>
      <c r="C147" s="28"/>
      <c r="D147" s="28"/>
      <c r="F147" s="28"/>
      <c r="G147" s="28"/>
      <c r="H147" s="28"/>
      <c r="J147" s="28"/>
      <c r="K147" s="28"/>
      <c r="L147" s="28"/>
      <c r="N147" s="28"/>
      <c r="O147" s="28"/>
      <c r="P147" s="28"/>
    </row>
    <row r="148" spans="1:16" s="28" customFormat="1">
      <c r="A148"/>
      <c r="E148"/>
      <c r="I148"/>
      <c r="M148"/>
    </row>
    <row r="149" spans="1:16">
      <c r="B149" s="28"/>
      <c r="C149" s="28"/>
      <c r="D149" s="28"/>
      <c r="F149" s="28"/>
      <c r="G149" s="28"/>
      <c r="H149" s="28"/>
      <c r="J149" s="28"/>
      <c r="K149" s="28"/>
      <c r="L149" s="28"/>
      <c r="N149" s="28"/>
      <c r="O149" s="28"/>
      <c r="P149" s="28"/>
    </row>
    <row r="150" spans="1:16">
      <c r="B150" s="28"/>
      <c r="C150" s="28"/>
      <c r="D150" s="28"/>
      <c r="F150" s="28"/>
      <c r="G150" s="28"/>
      <c r="H150" s="28"/>
      <c r="J150" s="28"/>
      <c r="K150" s="28"/>
      <c r="L150" s="28"/>
      <c r="N150" s="28"/>
      <c r="O150" s="28"/>
      <c r="P150" s="28"/>
    </row>
    <row r="151" spans="1:16">
      <c r="B151" s="28"/>
      <c r="C151" s="28"/>
      <c r="D151" s="28"/>
      <c r="F151" s="28"/>
      <c r="G151" s="28"/>
      <c r="H151" s="28"/>
      <c r="J151" s="28"/>
      <c r="K151" s="28"/>
      <c r="L151" s="28"/>
      <c r="N151" s="28"/>
      <c r="O151" s="28"/>
      <c r="P151" s="28"/>
    </row>
    <row r="152" spans="1:16">
      <c r="G152" s="28"/>
      <c r="H152" s="28"/>
    </row>
    <row r="153" spans="1:16">
      <c r="B153" s="13"/>
      <c r="F153" s="13"/>
      <c r="J153" s="13"/>
      <c r="N153" s="13"/>
    </row>
    <row r="155" spans="1:16">
      <c r="P155" s="18"/>
    </row>
    <row r="156" spans="1:16">
      <c r="A156" s="13"/>
      <c r="B156" s="18"/>
      <c r="C156" s="18"/>
      <c r="D156" s="18"/>
      <c r="F156" s="18"/>
      <c r="G156" s="18"/>
      <c r="H156" s="18"/>
      <c r="I156" s="18"/>
      <c r="J156" s="18"/>
      <c r="K156" s="18"/>
      <c r="L156" s="18"/>
      <c r="M156" s="18"/>
      <c r="N156" s="18"/>
      <c r="O156" s="18"/>
      <c r="P156" s="18"/>
    </row>
    <row r="157" spans="1:16">
      <c r="A157" s="13"/>
      <c r="B157" s="18"/>
      <c r="C157" s="18"/>
      <c r="D157" s="18"/>
      <c r="F157" s="18"/>
      <c r="G157" s="18"/>
      <c r="H157" s="18"/>
      <c r="I157" s="18"/>
      <c r="J157" s="18"/>
      <c r="K157" s="18"/>
      <c r="L157" s="18"/>
      <c r="M157" s="18"/>
      <c r="N157" s="18"/>
      <c r="O157" s="18"/>
    </row>
  </sheetData>
  <mergeCells count="7">
    <mergeCell ref="A95:O95"/>
    <mergeCell ref="A1:G1"/>
    <mergeCell ref="A15:N15"/>
    <mergeCell ref="A30:E30"/>
    <mergeCell ref="G31:I31"/>
    <mergeCell ref="D31:D32"/>
    <mergeCell ref="N29:O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workbookViewId="0">
      <selection activeCell="V32" sqref="V32"/>
    </sheetView>
  </sheetViews>
  <sheetFormatPr defaultRowHeight="14.25"/>
  <cols>
    <col min="1" max="1" width="22.3984375" customWidth="1"/>
    <col min="2" max="2" width="10" bestFit="1" customWidth="1"/>
    <col min="4" max="4" width="16.86328125" customWidth="1"/>
    <col min="5" max="5" width="15.3984375" bestFit="1" customWidth="1"/>
    <col min="13" max="13" width="10.1328125" bestFit="1" customWidth="1"/>
    <col min="17" max="17" width="10" bestFit="1" customWidth="1"/>
  </cols>
  <sheetData>
    <row r="1" spans="1:24">
      <c r="A1" s="125" t="s">
        <v>202</v>
      </c>
      <c r="B1" s="125"/>
      <c r="C1" s="125"/>
      <c r="D1" s="125"/>
      <c r="E1" s="125"/>
      <c r="F1" s="30"/>
      <c r="G1" s="125" t="s">
        <v>494</v>
      </c>
      <c r="H1" s="131"/>
      <c r="I1" s="131"/>
      <c r="J1" s="131"/>
      <c r="K1" s="131"/>
      <c r="L1" s="131"/>
      <c r="M1" s="131"/>
      <c r="N1" s="131"/>
      <c r="O1" s="131"/>
      <c r="P1" s="131"/>
      <c r="Q1" s="131"/>
      <c r="R1" s="131"/>
      <c r="S1" s="131"/>
      <c r="T1" s="131"/>
      <c r="V1" t="s">
        <v>204</v>
      </c>
    </row>
    <row r="2" spans="1:24" s="28" customFormat="1">
      <c r="A2" s="30"/>
      <c r="B2" s="130" t="s">
        <v>340</v>
      </c>
      <c r="C2" s="130"/>
      <c r="D2" s="130"/>
      <c r="E2" s="130"/>
      <c r="F2" s="39"/>
      <c r="G2" s="130" t="s">
        <v>344</v>
      </c>
      <c r="H2" s="130"/>
      <c r="I2" s="130"/>
      <c r="J2" s="130"/>
      <c r="K2" s="39"/>
      <c r="L2" s="130" t="s">
        <v>345</v>
      </c>
      <c r="M2" s="130"/>
      <c r="N2" s="130"/>
      <c r="O2" s="130"/>
      <c r="P2" s="39"/>
      <c r="Q2" s="130" t="s">
        <v>346</v>
      </c>
      <c r="R2" s="130"/>
      <c r="S2" s="130"/>
      <c r="T2" s="130"/>
    </row>
    <row r="3" spans="1:24">
      <c r="A3" s="30"/>
      <c r="B3" s="30" t="s">
        <v>199</v>
      </c>
      <c r="C3" s="30" t="s">
        <v>200</v>
      </c>
      <c r="D3" s="30" t="s">
        <v>201</v>
      </c>
      <c r="E3" s="30" t="s">
        <v>268</v>
      </c>
      <c r="F3" s="30"/>
      <c r="G3" s="30" t="s">
        <v>199</v>
      </c>
      <c r="H3" s="30" t="s">
        <v>200</v>
      </c>
      <c r="I3" s="30" t="s">
        <v>201</v>
      </c>
      <c r="J3" s="30"/>
      <c r="K3" s="30"/>
      <c r="L3" s="30" t="s">
        <v>199</v>
      </c>
      <c r="M3" s="30" t="s">
        <v>200</v>
      </c>
      <c r="N3" s="30" t="s">
        <v>201</v>
      </c>
      <c r="O3" s="30"/>
      <c r="P3" s="30"/>
      <c r="Q3" s="30" t="s">
        <v>199</v>
      </c>
      <c r="R3" s="30" t="s">
        <v>200</v>
      </c>
      <c r="S3" s="30" t="s">
        <v>201</v>
      </c>
      <c r="T3" s="30"/>
      <c r="V3" t="s">
        <v>199</v>
      </c>
      <c r="W3" t="s">
        <v>200</v>
      </c>
      <c r="X3" t="s">
        <v>201</v>
      </c>
    </row>
    <row r="4" spans="1:24">
      <c r="A4" s="32" t="s">
        <v>341</v>
      </c>
      <c r="B4" s="30"/>
      <c r="C4" s="30"/>
      <c r="D4" s="30"/>
      <c r="E4" s="30"/>
      <c r="F4" s="30"/>
      <c r="G4" s="30"/>
      <c r="H4" s="30"/>
      <c r="I4" s="30"/>
      <c r="J4" s="30"/>
      <c r="K4" s="30"/>
      <c r="L4" s="30"/>
      <c r="M4" s="30"/>
      <c r="N4" s="30"/>
      <c r="O4" s="30"/>
      <c r="P4" s="30"/>
      <c r="Q4" s="30"/>
      <c r="R4" s="30"/>
      <c r="S4" s="30"/>
      <c r="T4" s="30"/>
    </row>
    <row r="5" spans="1:24">
      <c r="A5" s="30" t="s">
        <v>178</v>
      </c>
      <c r="B5" s="30">
        <f>Ethanol!H42</f>
        <v>3.4979362653885562</v>
      </c>
      <c r="C5" s="30">
        <f>Ethanol!I42</f>
        <v>16.016322859137215</v>
      </c>
      <c r="D5" s="30">
        <f>Ethanol!J42</f>
        <v>26.817511367978927</v>
      </c>
      <c r="E5" s="25">
        <f>(D5*1000000000)/'Stocks &amp; Flows'!C5</f>
        <v>332745936.36272895</v>
      </c>
      <c r="F5" s="30"/>
      <c r="G5" s="30" t="s">
        <v>203</v>
      </c>
      <c r="H5" s="30" t="s">
        <v>203</v>
      </c>
      <c r="I5" s="30" t="s">
        <v>203</v>
      </c>
      <c r="J5" s="30"/>
      <c r="K5" s="30"/>
      <c r="L5" s="30" t="s">
        <v>203</v>
      </c>
      <c r="M5" s="30" t="s">
        <v>203</v>
      </c>
      <c r="N5" s="30" t="s">
        <v>203</v>
      </c>
      <c r="O5" s="30"/>
      <c r="P5" s="30"/>
      <c r="Q5" s="30">
        <f>B5*Ethanol!L42</f>
        <v>8.980900958733784</v>
      </c>
      <c r="R5" s="30">
        <f>C5*Ethanol!M42</f>
        <v>188.28761415642285</v>
      </c>
      <c r="S5" s="30">
        <f>D5*Ethanol!N42</f>
        <v>527.87740079668561</v>
      </c>
      <c r="T5" s="30"/>
      <c r="U5" s="19"/>
      <c r="V5" s="19">
        <f>B5*Ethanol!P42</f>
        <v>3.2546571579866548</v>
      </c>
      <c r="W5" s="30">
        <f>C5*Ethanol!Q42</f>
        <v>68.234983771698467</v>
      </c>
      <c r="X5" s="30">
        <f>D5*Ethanol!R42</f>
        <v>191.30151517499331</v>
      </c>
    </row>
    <row r="6" spans="1:24">
      <c r="A6" s="30" t="s">
        <v>179</v>
      </c>
      <c r="B6" s="30">
        <f>Gasoline!G69</f>
        <v>11.997922742264018</v>
      </c>
      <c r="C6" s="30">
        <f>Gasoline!H69</f>
        <v>63.487308218838976</v>
      </c>
      <c r="D6" s="30">
        <f>Gasoline!I69</f>
        <v>252.52048290831263</v>
      </c>
      <c r="E6" s="25">
        <f>(D6*1000000000)/'Stocks &amp; Flows'!C3*0.9</f>
        <v>1854103009.3542533</v>
      </c>
      <c r="F6" s="30"/>
      <c r="G6" s="30">
        <f>B6*0.6</f>
        <v>7.1987536453584102</v>
      </c>
      <c r="H6" s="30">
        <f t="shared" ref="H6:I6" si="0">C6*0.6</f>
        <v>38.092384931303386</v>
      </c>
      <c r="I6" s="30">
        <f t="shared" si="0"/>
        <v>151.51228974498758</v>
      </c>
      <c r="J6" s="30"/>
      <c r="K6" s="30"/>
      <c r="L6" s="30">
        <f>B6*0.4</f>
        <v>4.799169096905608</v>
      </c>
      <c r="M6" s="30">
        <f t="shared" ref="M6:N6" si="1">C6*0.4</f>
        <v>25.39492328753559</v>
      </c>
      <c r="N6" s="30">
        <f t="shared" si="1"/>
        <v>101.00819316332506</v>
      </c>
      <c r="O6" s="30"/>
      <c r="P6" s="30"/>
      <c r="Q6" s="30" t="s">
        <v>203</v>
      </c>
      <c r="R6" s="30" t="s">
        <v>203</v>
      </c>
      <c r="S6" s="30" t="s">
        <v>203</v>
      </c>
      <c r="T6" s="30"/>
      <c r="V6" t="s">
        <v>203</v>
      </c>
      <c r="W6" t="s">
        <v>203</v>
      </c>
      <c r="X6" t="s">
        <v>203</v>
      </c>
    </row>
    <row r="7" spans="1:24">
      <c r="A7" s="30" t="s">
        <v>209</v>
      </c>
      <c r="B7" s="30">
        <f>SUM(B5:B6)</f>
        <v>15.495859007652575</v>
      </c>
      <c r="C7" s="30">
        <f t="shared" ref="C7:D7" si="2">SUM(C5:C6)</f>
        <v>79.503631077976195</v>
      </c>
      <c r="D7" s="30">
        <f t="shared" si="2"/>
        <v>279.33799427629157</v>
      </c>
      <c r="E7" s="25">
        <f>SUM(E5:E6)</f>
        <v>2186848945.7169824</v>
      </c>
      <c r="F7" s="30"/>
      <c r="G7" s="30" t="s">
        <v>203</v>
      </c>
      <c r="H7" s="30" t="s">
        <v>203</v>
      </c>
      <c r="I7" s="30" t="s">
        <v>203</v>
      </c>
      <c r="J7" s="30"/>
      <c r="K7" s="30"/>
      <c r="L7" s="30" t="s">
        <v>203</v>
      </c>
      <c r="M7" s="30" t="s">
        <v>203</v>
      </c>
      <c r="N7" s="30" t="s">
        <v>203</v>
      </c>
      <c r="O7" s="30"/>
      <c r="P7" s="30"/>
      <c r="Q7" s="30" t="s">
        <v>203</v>
      </c>
      <c r="R7" s="30" t="s">
        <v>203</v>
      </c>
      <c r="S7" s="30" t="s">
        <v>203</v>
      </c>
      <c r="T7" s="30"/>
      <c r="V7" t="s">
        <v>203</v>
      </c>
      <c r="W7" t="s">
        <v>203</v>
      </c>
      <c r="X7" t="s">
        <v>203</v>
      </c>
    </row>
    <row r="8" spans="1:24">
      <c r="A8" s="30"/>
      <c r="B8" s="30"/>
      <c r="C8" s="30"/>
      <c r="D8" s="30"/>
      <c r="E8" s="25"/>
      <c r="F8" s="30"/>
      <c r="G8" s="30"/>
      <c r="H8" s="30"/>
      <c r="I8" s="30"/>
      <c r="J8" s="30"/>
      <c r="K8" s="30"/>
      <c r="L8" s="30"/>
      <c r="M8" s="30"/>
      <c r="N8" s="30"/>
      <c r="O8" s="30"/>
      <c r="P8" s="30"/>
      <c r="Q8" s="30"/>
      <c r="R8" s="30"/>
      <c r="S8" s="30"/>
      <c r="T8" s="30"/>
    </row>
    <row r="9" spans="1:24">
      <c r="A9" s="32" t="s">
        <v>343</v>
      </c>
      <c r="B9" s="30"/>
      <c r="C9" s="30"/>
      <c r="D9" s="30"/>
      <c r="E9" s="25"/>
      <c r="F9" s="30"/>
      <c r="G9" s="30"/>
      <c r="H9" s="30"/>
      <c r="I9" s="30"/>
      <c r="J9" s="30"/>
      <c r="K9" s="30"/>
      <c r="L9" s="30"/>
      <c r="M9" s="30"/>
      <c r="N9" s="30"/>
      <c r="O9" s="30"/>
      <c r="P9" s="30"/>
      <c r="Q9" s="30"/>
      <c r="R9" s="30"/>
      <c r="S9" s="30"/>
      <c r="T9" s="30"/>
    </row>
    <row r="10" spans="1:24">
      <c r="A10" s="30" t="s">
        <v>119</v>
      </c>
      <c r="B10" s="30">
        <f>Diesel!F98</f>
        <v>3.9628448120984827</v>
      </c>
      <c r="C10" s="30">
        <f>Diesel!G98</f>
        <v>12.740623667559333</v>
      </c>
      <c r="D10" s="30">
        <f>Diesel!H98</f>
        <v>82.387005808153006</v>
      </c>
      <c r="E10" s="25">
        <f>(D10*1000000000)/'Stocks &amp; Flows'!C4</f>
        <v>602586304.94991052</v>
      </c>
      <c r="F10" s="30"/>
      <c r="G10" s="30">
        <f>B10*0.6</f>
        <v>2.3777068872590896</v>
      </c>
      <c r="H10" s="30">
        <f t="shared" ref="H10:I10" si="3">C10*0.6</f>
        <v>7.6443742005355997</v>
      </c>
      <c r="I10" s="30">
        <f t="shared" si="3"/>
        <v>49.432203484891801</v>
      </c>
      <c r="J10" s="30"/>
      <c r="K10" s="30"/>
      <c r="L10" s="30">
        <f>B10*0.4</f>
        <v>1.5851379248393931</v>
      </c>
      <c r="M10" s="30">
        <f t="shared" ref="M10:N10" si="4">C10*0.4</f>
        <v>5.0962494670237337</v>
      </c>
      <c r="N10" s="30">
        <f t="shared" si="4"/>
        <v>32.954802323261205</v>
      </c>
      <c r="O10" s="30"/>
      <c r="P10" s="30"/>
      <c r="Q10" s="30" t="s">
        <v>203</v>
      </c>
      <c r="R10" s="30" t="s">
        <v>203</v>
      </c>
      <c r="S10" s="30" t="s">
        <v>203</v>
      </c>
      <c r="T10" s="30"/>
      <c r="V10" t="s">
        <v>203</v>
      </c>
      <c r="W10" t="s">
        <v>203</v>
      </c>
      <c r="X10" t="s">
        <v>203</v>
      </c>
    </row>
    <row r="11" spans="1:24">
      <c r="A11" s="30"/>
      <c r="B11" s="30"/>
      <c r="C11" s="30"/>
      <c r="D11" s="30"/>
      <c r="E11" s="25"/>
      <c r="F11" s="30"/>
      <c r="G11" s="30"/>
      <c r="H11" s="30"/>
      <c r="I11" s="30"/>
      <c r="J11" s="30"/>
      <c r="K11" s="30"/>
      <c r="L11" s="30"/>
      <c r="M11" s="30"/>
      <c r="N11" s="30"/>
      <c r="O11" s="30"/>
      <c r="P11" s="30"/>
      <c r="Q11" s="30"/>
      <c r="R11" s="30"/>
      <c r="S11" s="30"/>
      <c r="T11" s="30"/>
    </row>
    <row r="12" spans="1:24">
      <c r="A12" s="30"/>
      <c r="B12" s="30"/>
      <c r="C12" s="30"/>
      <c r="D12" s="30"/>
      <c r="E12" s="25"/>
      <c r="F12" s="30"/>
      <c r="G12" s="30"/>
      <c r="H12" s="30"/>
      <c r="I12" s="30"/>
      <c r="J12" s="30"/>
      <c r="K12" s="30"/>
      <c r="L12" s="30"/>
      <c r="M12" s="30"/>
      <c r="N12" s="30"/>
      <c r="O12" s="30"/>
      <c r="P12" s="30"/>
      <c r="Q12" s="30"/>
      <c r="R12" s="30"/>
      <c r="S12" s="30"/>
      <c r="T12" s="30"/>
    </row>
    <row r="13" spans="1:24">
      <c r="A13" s="32" t="s">
        <v>217</v>
      </c>
      <c r="B13" s="30"/>
      <c r="C13" s="30"/>
      <c r="D13" s="30"/>
      <c r="E13" s="25"/>
      <c r="F13" s="30"/>
      <c r="G13" s="30"/>
      <c r="H13" s="30"/>
      <c r="I13" s="30"/>
      <c r="J13" s="30"/>
      <c r="K13" s="30"/>
      <c r="L13" s="30"/>
      <c r="M13" s="30"/>
      <c r="N13" s="30"/>
      <c r="O13" s="30"/>
      <c r="P13" s="30"/>
      <c r="Q13" s="30"/>
      <c r="R13" s="30"/>
      <c r="S13" s="30"/>
      <c r="T13" s="30"/>
    </row>
    <row r="14" spans="1:24">
      <c r="A14" s="30" t="s">
        <v>90</v>
      </c>
      <c r="B14" s="30">
        <f>Ethanol!H55</f>
        <v>0.14743640919296683</v>
      </c>
      <c r="C14" s="30">
        <f>Ethanol!I55</f>
        <v>0.67508066232993991</v>
      </c>
      <c r="D14" s="30">
        <f>Ethanol!J55</f>
        <v>1.1303458038127459</v>
      </c>
      <c r="E14" s="25">
        <f>(D14*1000000000)/'Stocks &amp; Flows'!C5</f>
        <v>14025088.597611336</v>
      </c>
      <c r="F14" s="30"/>
      <c r="G14" s="30"/>
      <c r="H14" s="30"/>
      <c r="I14" s="30"/>
      <c r="J14" s="30"/>
      <c r="K14" s="30"/>
      <c r="L14" s="30"/>
      <c r="M14" s="30"/>
      <c r="N14" s="30"/>
      <c r="O14" s="30"/>
      <c r="P14" s="30"/>
      <c r="Q14" s="30"/>
      <c r="R14" s="30"/>
      <c r="S14" s="30"/>
      <c r="T14" s="30"/>
    </row>
    <row r="15" spans="1:24">
      <c r="A15" s="30" t="s">
        <v>172</v>
      </c>
      <c r="B15" s="30">
        <f>Gasoline!G101</f>
        <v>0.48337928393249385</v>
      </c>
      <c r="C15" s="30">
        <f>Gasoline!H101</f>
        <v>2.5578135686372128</v>
      </c>
      <c r="D15" s="30">
        <f>Gasoline!I101</f>
        <v>10.173691965570553</v>
      </c>
      <c r="E15" s="25">
        <f>(D15*1000000000)/'Stocks &amp; Flows'!C6*0.9</f>
        <v>77293481.385822073</v>
      </c>
      <c r="F15" s="30"/>
      <c r="G15" s="30"/>
      <c r="H15" s="30"/>
      <c r="I15" s="30"/>
      <c r="J15" s="30"/>
      <c r="K15" s="30"/>
      <c r="L15" s="30"/>
      <c r="M15" s="30"/>
      <c r="N15" s="30"/>
      <c r="O15" s="30"/>
      <c r="P15" s="30"/>
      <c r="Q15" s="30"/>
      <c r="R15" s="30"/>
      <c r="S15" s="30"/>
      <c r="T15" s="30"/>
    </row>
    <row r="16" spans="1:24">
      <c r="A16" s="30" t="s">
        <v>209</v>
      </c>
      <c r="B16" s="30">
        <f>SUM(B14:B15)</f>
        <v>0.63081569312546071</v>
      </c>
      <c r="C16" s="30">
        <f t="shared" ref="C16:D16" si="5">SUM(C14:C15)</f>
        <v>3.2328942309671529</v>
      </c>
      <c r="D16" s="30">
        <f t="shared" si="5"/>
        <v>11.304037769383299</v>
      </c>
      <c r="E16" s="25">
        <f>SUM(E14:E15)</f>
        <v>91318569.983433411</v>
      </c>
      <c r="F16" s="30"/>
      <c r="G16" s="30"/>
      <c r="H16" s="30"/>
      <c r="I16" s="30"/>
      <c r="J16" s="30"/>
      <c r="K16" s="30"/>
      <c r="L16" s="30"/>
      <c r="M16" s="30"/>
      <c r="N16" s="30"/>
      <c r="O16" s="30"/>
      <c r="P16" s="30"/>
      <c r="Q16" s="30"/>
      <c r="R16" s="30"/>
      <c r="S16" s="30"/>
      <c r="T16" s="30"/>
    </row>
    <row r="17" spans="1:24">
      <c r="A17" s="30"/>
      <c r="B17" s="30"/>
      <c r="C17" s="30"/>
      <c r="D17" s="30"/>
      <c r="E17" s="25"/>
      <c r="F17" s="30"/>
      <c r="G17" s="30"/>
      <c r="H17" s="30"/>
      <c r="I17" s="30"/>
      <c r="J17" s="30"/>
      <c r="K17" s="30"/>
      <c r="L17" s="30"/>
      <c r="M17" s="30"/>
      <c r="N17" s="30"/>
      <c r="O17" s="30"/>
      <c r="P17" s="30"/>
      <c r="Q17" s="30"/>
      <c r="R17" s="30"/>
      <c r="S17" s="30"/>
      <c r="T17" s="30"/>
    </row>
    <row r="18" spans="1:24">
      <c r="A18" s="32" t="s">
        <v>213</v>
      </c>
      <c r="B18" s="30"/>
      <c r="C18" s="30"/>
      <c r="D18" s="30"/>
      <c r="E18" s="25"/>
      <c r="F18" s="30"/>
      <c r="G18" s="30"/>
      <c r="H18" s="30"/>
      <c r="I18" s="30"/>
      <c r="J18" s="30"/>
      <c r="K18" s="30"/>
      <c r="L18" s="30"/>
      <c r="M18" s="30"/>
      <c r="N18" s="30"/>
      <c r="O18" s="30"/>
      <c r="P18" s="30"/>
      <c r="Q18" s="30"/>
      <c r="R18" s="30"/>
      <c r="S18" s="30"/>
      <c r="T18" s="30"/>
    </row>
    <row r="19" spans="1:24">
      <c r="A19" s="30" t="s">
        <v>171</v>
      </c>
      <c r="B19" s="30">
        <f>Diesel!F126</f>
        <v>0.46282117536101486</v>
      </c>
      <c r="C19" s="30">
        <f>Diesel!G126</f>
        <v>1.3884635102082785</v>
      </c>
      <c r="D19" s="30">
        <f>Diesel!H126</f>
        <v>11.339118665945</v>
      </c>
      <c r="E19" s="25">
        <f>(D19*1000000000)/'Stocks &amp; Flows'!C4</f>
        <v>82935379.812336668</v>
      </c>
      <c r="F19" s="30"/>
      <c r="G19" s="30"/>
      <c r="H19" s="30"/>
      <c r="I19" s="30"/>
      <c r="J19" s="30"/>
      <c r="K19" s="30"/>
      <c r="L19" s="30"/>
      <c r="M19" s="30"/>
      <c r="N19" s="30"/>
      <c r="O19" s="30"/>
      <c r="P19" s="30"/>
      <c r="Q19" s="30"/>
      <c r="R19" s="30"/>
      <c r="S19" s="30"/>
      <c r="T19" s="30"/>
    </row>
    <row r="20" spans="1:24">
      <c r="A20" s="30"/>
      <c r="B20" s="30"/>
      <c r="C20" s="30"/>
      <c r="D20" s="30"/>
      <c r="E20" s="25"/>
      <c r="F20" s="30"/>
      <c r="G20" s="30"/>
      <c r="H20" s="30"/>
      <c r="I20" s="30"/>
      <c r="J20" s="30"/>
      <c r="K20" s="30"/>
      <c r="L20" s="30"/>
      <c r="M20" s="30"/>
      <c r="N20" s="30"/>
      <c r="O20" s="30"/>
      <c r="P20" s="30"/>
      <c r="Q20" s="30"/>
      <c r="R20" s="30"/>
      <c r="S20" s="30"/>
      <c r="T20" s="30"/>
    </row>
    <row r="21" spans="1:24">
      <c r="A21" s="30"/>
      <c r="B21" s="30"/>
      <c r="C21" s="30"/>
      <c r="D21" s="30"/>
      <c r="E21" s="25"/>
      <c r="F21" s="30"/>
      <c r="G21" s="130" t="s">
        <v>344</v>
      </c>
      <c r="H21" s="130"/>
      <c r="I21" s="130"/>
      <c r="J21" s="130"/>
      <c r="K21" s="30"/>
      <c r="L21" s="130" t="s">
        <v>345</v>
      </c>
      <c r="M21" s="130"/>
      <c r="N21" s="130"/>
      <c r="O21" s="130"/>
      <c r="P21" s="30"/>
      <c r="Q21" s="130" t="s">
        <v>346</v>
      </c>
      <c r="R21" s="130"/>
      <c r="S21" s="130"/>
      <c r="T21" s="130"/>
      <c r="V21" t="s">
        <v>204</v>
      </c>
    </row>
    <row r="22" spans="1:24">
      <c r="A22" s="32" t="s">
        <v>342</v>
      </c>
      <c r="B22" s="30"/>
      <c r="C22" s="30"/>
      <c r="D22" s="30"/>
      <c r="E22" s="25"/>
      <c r="F22" s="30"/>
      <c r="G22" s="30" t="s">
        <v>199</v>
      </c>
      <c r="H22" s="30" t="s">
        <v>200</v>
      </c>
      <c r="I22" s="30" t="s">
        <v>201</v>
      </c>
      <c r="J22" s="30"/>
      <c r="K22" s="30"/>
      <c r="L22" s="30" t="s">
        <v>199</v>
      </c>
      <c r="M22" s="30" t="s">
        <v>200</v>
      </c>
      <c r="N22" s="30" t="s">
        <v>201</v>
      </c>
      <c r="O22" s="30"/>
      <c r="P22" s="30"/>
      <c r="Q22" s="30" t="s">
        <v>199</v>
      </c>
      <c r="R22" s="30" t="s">
        <v>200</v>
      </c>
      <c r="S22" s="30" t="s">
        <v>201</v>
      </c>
      <c r="T22" s="30"/>
      <c r="V22" t="s">
        <v>199</v>
      </c>
      <c r="W22" t="s">
        <v>200</v>
      </c>
    </row>
    <row r="23" spans="1:24">
      <c r="A23" s="30" t="s">
        <v>90</v>
      </c>
      <c r="B23" s="30">
        <v>12.5</v>
      </c>
      <c r="C23" s="30">
        <f t="shared" ref="B23:D24" si="6">C5+C14</f>
        <v>16.691403521467155</v>
      </c>
      <c r="D23" s="30">
        <f t="shared" si="6"/>
        <v>27.947857171791672</v>
      </c>
      <c r="E23" s="25">
        <f>(D23*1000000000)/'Stocks &amp; Flows'!C5</f>
        <v>346771024.96034026</v>
      </c>
      <c r="F23" s="30"/>
      <c r="G23" s="43"/>
      <c r="H23" s="43"/>
      <c r="I23" s="43"/>
      <c r="J23" s="43"/>
      <c r="K23" s="43"/>
      <c r="L23" s="43"/>
      <c r="M23" s="43"/>
      <c r="N23" s="43"/>
      <c r="O23" s="43"/>
      <c r="P23" s="43"/>
      <c r="Q23" s="43">
        <f>B23*(Ethanol!L42+Ethanol!H55)</f>
        <v>33.936524999239907</v>
      </c>
      <c r="R23" s="43">
        <f>C23*(Ethanol!M42+Ethanol!I55)</f>
        <v>207.49189447600787</v>
      </c>
      <c r="S23" s="43">
        <f>D23*(Ethanol!N42+Ethanol!J55)</f>
        <v>581.71793419922585</v>
      </c>
      <c r="T23" s="43"/>
      <c r="U23" s="1"/>
      <c r="V23" s="22">
        <f>B23*(Ethanol!P42+Ethanol!H55)</f>
        <v>13.473588547941212</v>
      </c>
      <c r="W23" s="22">
        <f>C23*(Ethanol!Q42+Ethanol!I55)</f>
        <v>82.379100784926607</v>
      </c>
      <c r="X23" s="22">
        <f>D23*(Ethanol!R42+Ethanol!J55)</f>
        <v>230.95552937533398</v>
      </c>
    </row>
    <row r="24" spans="1:24">
      <c r="A24" s="30" t="s">
        <v>172</v>
      </c>
      <c r="B24" s="30">
        <f t="shared" si="6"/>
        <v>12.481302026196513</v>
      </c>
      <c r="C24" s="30">
        <f>C6+C15</f>
        <v>66.045121787476191</v>
      </c>
      <c r="D24" s="30">
        <f>D6+D15</f>
        <v>262.69417487388318</v>
      </c>
      <c r="E24" s="25">
        <f>(D24*1000000000)/'Stocks &amp; Flows'!C6*0.9</f>
        <v>1995789471.9529848</v>
      </c>
      <c r="F24" s="30"/>
      <c r="G24" s="43">
        <f>B24*0.6</f>
        <v>7.488781215717907</v>
      </c>
      <c r="H24" s="43">
        <f t="shared" ref="H24:I24" si="7">C24*0.6</f>
        <v>39.627073072485715</v>
      </c>
      <c r="I24" s="43">
        <f t="shared" si="7"/>
        <v>157.61650492432992</v>
      </c>
      <c r="J24" s="43"/>
      <c r="K24" s="43"/>
      <c r="L24" s="43">
        <f>B24*0.4</f>
        <v>4.9925208104786059</v>
      </c>
      <c r="M24" s="43">
        <f t="shared" ref="M24:N24" si="8">C24*0.4</f>
        <v>26.418048714990476</v>
      </c>
      <c r="N24" s="43">
        <f t="shared" si="8"/>
        <v>105.07766994955328</v>
      </c>
      <c r="O24" s="43"/>
      <c r="P24" s="43"/>
      <c r="Q24" s="43"/>
      <c r="R24" s="43"/>
      <c r="S24" s="43"/>
      <c r="T24" s="43"/>
      <c r="U24" s="1"/>
      <c r="V24" s="1"/>
      <c r="W24" s="1"/>
      <c r="X24" s="1"/>
    </row>
    <row r="25" spans="1:24">
      <c r="A25" s="30" t="s">
        <v>209</v>
      </c>
      <c r="B25" s="30">
        <f>B7+B16</f>
        <v>16.126674700778036</v>
      </c>
      <c r="C25" s="30">
        <f>C7+C16</f>
        <v>82.736525308943342</v>
      </c>
      <c r="D25" s="30">
        <f>D7+D16</f>
        <v>290.64203204567485</v>
      </c>
      <c r="E25" s="25">
        <f>SUM(E23:E24)</f>
        <v>2342560496.9133253</v>
      </c>
      <c r="F25" s="30"/>
      <c r="G25" s="43"/>
      <c r="H25" s="43"/>
      <c r="I25" s="43"/>
      <c r="J25" s="43"/>
      <c r="K25" s="43"/>
      <c r="L25" s="43"/>
      <c r="M25" s="43"/>
      <c r="N25" s="43"/>
      <c r="O25" s="43"/>
      <c r="P25" s="43"/>
      <c r="Q25" s="43"/>
      <c r="R25" s="43"/>
      <c r="S25" s="43"/>
      <c r="T25" s="43"/>
      <c r="U25" s="1"/>
      <c r="V25" s="1"/>
      <c r="W25" s="1"/>
      <c r="X25" s="1"/>
    </row>
    <row r="26" spans="1:24">
      <c r="A26" s="30" t="s">
        <v>171</v>
      </c>
      <c r="B26" s="30">
        <f>B10+B19</f>
        <v>4.4256659874594977</v>
      </c>
      <c r="C26" s="30">
        <f>C10+C19</f>
        <v>14.129087177767612</v>
      </c>
      <c r="D26" s="30">
        <f>D10+D19</f>
        <v>93.726124474098</v>
      </c>
      <c r="E26" s="25">
        <f>(D26*1000000000)/'Stocks &amp; Flows'!C4</f>
        <v>685521684.7622472</v>
      </c>
      <c r="F26" s="30"/>
      <c r="G26" s="43">
        <f>B26*0.6</f>
        <v>2.6553995924756983</v>
      </c>
      <c r="H26" s="43">
        <f t="shared" ref="H26:I26" si="9">C26*0.6</f>
        <v>8.4774523066605667</v>
      </c>
      <c r="I26" s="43">
        <f t="shared" si="9"/>
        <v>56.2356746844588</v>
      </c>
      <c r="J26" s="43"/>
      <c r="K26" s="43"/>
      <c r="L26" s="43">
        <f>B26*0.4</f>
        <v>1.7702663949837991</v>
      </c>
      <c r="M26" s="43">
        <f t="shared" ref="M26:N26" si="10">C26*0.4</f>
        <v>5.6516348711070457</v>
      </c>
      <c r="N26" s="43">
        <f t="shared" si="10"/>
        <v>37.4904497896392</v>
      </c>
      <c r="O26" s="43"/>
      <c r="P26" s="43"/>
      <c r="Q26" s="43"/>
      <c r="R26" s="43"/>
      <c r="S26" s="43"/>
      <c r="T26" s="43"/>
      <c r="U26" s="1"/>
      <c r="V26" s="1"/>
      <c r="W26" s="1"/>
      <c r="X26" s="1"/>
    </row>
    <row r="27" spans="1:24">
      <c r="A27" s="30"/>
      <c r="B27" s="30"/>
      <c r="C27" s="30"/>
      <c r="D27" s="30"/>
      <c r="E27" s="30"/>
      <c r="F27" s="30"/>
      <c r="G27" s="43"/>
      <c r="H27" s="43"/>
      <c r="I27" s="43"/>
      <c r="J27" s="43"/>
      <c r="K27" s="43"/>
      <c r="L27" s="43"/>
      <c r="M27" s="43"/>
      <c r="N27" s="43"/>
      <c r="O27" s="43"/>
      <c r="P27" s="43"/>
      <c r="Q27" s="43"/>
      <c r="R27" s="43"/>
      <c r="S27" s="43"/>
      <c r="T27" s="43"/>
      <c r="U27" s="1"/>
      <c r="V27" s="1"/>
      <c r="W27" s="1"/>
      <c r="X27" s="1"/>
    </row>
    <row r="28" spans="1:24">
      <c r="A28" s="32" t="s">
        <v>216</v>
      </c>
      <c r="B28" s="30"/>
      <c r="C28" s="30"/>
      <c r="D28" s="30"/>
      <c r="E28" s="30"/>
      <c r="F28" s="30"/>
      <c r="G28" s="30"/>
      <c r="H28" s="30"/>
      <c r="I28" s="30"/>
      <c r="J28" s="30"/>
      <c r="K28" s="30"/>
      <c r="L28" s="30"/>
      <c r="M28" s="30"/>
      <c r="N28" s="30"/>
      <c r="O28" s="30"/>
      <c r="P28" s="30"/>
      <c r="Q28" s="30"/>
      <c r="R28" s="30"/>
      <c r="S28" s="30"/>
      <c r="T28" s="30"/>
    </row>
    <row r="29" spans="1:24">
      <c r="A29" s="30" t="s">
        <v>90</v>
      </c>
      <c r="B29" s="30">
        <f>Ethanol!H68</f>
        <v>0.69599037846459733</v>
      </c>
      <c r="C29" s="30">
        <f>Ethanol!I68</f>
        <v>3.1867952308455925</v>
      </c>
      <c r="D29" s="30">
        <f>Ethanol!J68</f>
        <v>5.3359262348952461</v>
      </c>
      <c r="E29" s="25">
        <f>(D29*1000000000)/'Stocks &amp; Flows'!C5</f>
        <v>66207029.69152797</v>
      </c>
      <c r="F29" s="30"/>
      <c r="G29" s="30"/>
      <c r="H29" s="30"/>
      <c r="I29" s="30"/>
      <c r="J29" s="30"/>
      <c r="K29" s="30"/>
      <c r="L29" s="30"/>
      <c r="M29" s="30"/>
      <c r="N29" s="30"/>
      <c r="O29" s="30"/>
      <c r="P29" s="30"/>
      <c r="Q29" s="30"/>
      <c r="R29" s="30"/>
      <c r="S29" s="30"/>
      <c r="T29" s="30"/>
    </row>
    <row r="30" spans="1:24">
      <c r="A30" s="30" t="s">
        <v>172</v>
      </c>
      <c r="B30" s="30">
        <f>Gasoline!G85</f>
        <v>2.5353855763432644</v>
      </c>
      <c r="C30" s="30">
        <f>Gasoline!H85</f>
        <v>13.416056178782268</v>
      </c>
      <c r="D30" s="30">
        <f>Gasoline!I85</f>
        <v>53.362303112826872</v>
      </c>
      <c r="E30" s="25">
        <f>(D30*1000000000)/'Stocks &amp; Flows'!C6*0.9</f>
        <v>405414101.02783358</v>
      </c>
      <c r="F30" s="30"/>
      <c r="G30" s="30"/>
      <c r="H30" s="30"/>
      <c r="I30" s="30"/>
      <c r="J30" s="30"/>
      <c r="K30" s="30"/>
      <c r="L30" s="30"/>
      <c r="M30" s="30"/>
      <c r="N30" s="30"/>
      <c r="O30" s="30"/>
      <c r="P30" s="30"/>
      <c r="Q30" s="30"/>
      <c r="R30" s="30"/>
      <c r="S30" s="30"/>
      <c r="T30" s="30"/>
    </row>
    <row r="31" spans="1:24">
      <c r="A31" s="30" t="s">
        <v>209</v>
      </c>
      <c r="B31" s="43">
        <f>SUM(B29:B30)</f>
        <v>3.231375954807862</v>
      </c>
      <c r="C31" s="43">
        <f t="shared" ref="C31:D31" si="11">SUM(C29:C30)</f>
        <v>16.60285140962786</v>
      </c>
      <c r="D31" s="43">
        <f t="shared" si="11"/>
        <v>58.698229347722119</v>
      </c>
      <c r="E31" s="25">
        <f>SUM(E29:E30)</f>
        <v>471621130.71936154</v>
      </c>
      <c r="F31" s="30"/>
      <c r="G31" s="30"/>
      <c r="H31" s="30"/>
      <c r="I31" s="30"/>
      <c r="J31" s="30"/>
      <c r="K31" s="30"/>
      <c r="L31" s="30"/>
      <c r="M31" s="30"/>
      <c r="N31" s="30"/>
      <c r="O31" s="30"/>
      <c r="P31" s="30"/>
      <c r="Q31" s="30"/>
      <c r="R31" s="30"/>
      <c r="S31" s="30"/>
      <c r="T31" s="30"/>
    </row>
    <row r="32" spans="1:24">
      <c r="A32" s="30"/>
      <c r="B32" s="43"/>
      <c r="C32" s="43"/>
      <c r="D32" s="43"/>
      <c r="E32" s="30"/>
      <c r="F32" s="30"/>
      <c r="G32" s="30"/>
      <c r="H32" s="30"/>
      <c r="I32" s="30"/>
      <c r="J32" s="30"/>
      <c r="K32" s="30"/>
      <c r="L32" s="30"/>
      <c r="M32" s="30"/>
      <c r="N32" s="30"/>
      <c r="O32" s="30"/>
      <c r="P32" s="30"/>
      <c r="Q32" s="30"/>
      <c r="R32" s="30"/>
      <c r="S32" s="30"/>
      <c r="T32" s="30"/>
    </row>
    <row r="33" spans="1:20">
      <c r="A33" s="32" t="s">
        <v>211</v>
      </c>
      <c r="B33" s="43"/>
      <c r="C33" s="43"/>
      <c r="D33" s="43"/>
      <c r="E33" s="30"/>
      <c r="F33" s="30"/>
      <c r="G33" s="30"/>
      <c r="H33" s="30"/>
      <c r="I33" s="30"/>
      <c r="J33" s="30"/>
      <c r="K33" s="30"/>
      <c r="L33" s="30"/>
      <c r="M33" s="30"/>
      <c r="N33" s="30"/>
      <c r="O33" s="30"/>
      <c r="P33" s="30"/>
      <c r="Q33" s="30"/>
      <c r="R33" s="30"/>
      <c r="S33" s="30"/>
      <c r="T33" s="30"/>
    </row>
    <row r="34" spans="1:20">
      <c r="A34" s="30" t="s">
        <v>171</v>
      </c>
      <c r="B34" s="43">
        <f>Diesel!F112</f>
        <v>2.7965092632372031</v>
      </c>
      <c r="C34" s="43">
        <f>Diesel!G112</f>
        <v>8.3895276937913419</v>
      </c>
      <c r="D34" s="43">
        <f>Diesel!H112</f>
        <v>68.514476161394995</v>
      </c>
      <c r="E34" s="25">
        <f>(D34*1000000000)/'Stocks &amp; Flows'!C4</f>
        <v>501121319.08049142</v>
      </c>
      <c r="F34" s="30"/>
      <c r="G34" s="30"/>
      <c r="H34" s="30"/>
      <c r="I34" s="30"/>
      <c r="J34" s="30"/>
      <c r="K34" s="30"/>
      <c r="L34" s="30"/>
      <c r="M34" s="30"/>
      <c r="N34" s="30"/>
      <c r="O34" s="30"/>
      <c r="P34" s="30"/>
      <c r="Q34" s="30"/>
      <c r="R34" s="30"/>
      <c r="S34" s="30"/>
      <c r="T34" s="30"/>
    </row>
    <row r="35" spans="1:20">
      <c r="A35" s="30"/>
      <c r="B35" s="30"/>
      <c r="C35" s="30"/>
      <c r="D35" s="30"/>
      <c r="E35" s="30"/>
      <c r="F35" s="30"/>
      <c r="G35" s="30"/>
      <c r="H35" s="30"/>
      <c r="I35" s="30"/>
      <c r="J35" s="30"/>
      <c r="K35" s="30"/>
      <c r="L35" s="30"/>
      <c r="M35" s="30"/>
      <c r="N35" s="30"/>
      <c r="O35" s="30"/>
      <c r="P35" s="30"/>
      <c r="Q35" s="30"/>
      <c r="R35" s="30"/>
      <c r="S35" s="30"/>
      <c r="T35" s="30"/>
    </row>
    <row r="36" spans="1:20">
      <c r="A36" s="30"/>
      <c r="B36" s="30"/>
      <c r="C36" s="30"/>
      <c r="D36" s="30"/>
      <c r="E36" s="30"/>
      <c r="F36" s="30"/>
      <c r="G36" s="30"/>
      <c r="H36" s="30"/>
      <c r="I36" s="30"/>
      <c r="J36" s="30"/>
      <c r="K36" s="30"/>
      <c r="L36" s="30"/>
      <c r="M36" s="30"/>
      <c r="N36" s="30"/>
      <c r="O36" s="30"/>
      <c r="P36" s="30"/>
      <c r="Q36" s="30"/>
      <c r="R36" s="30"/>
      <c r="S36" s="30"/>
      <c r="T36" s="30"/>
    </row>
    <row r="37" spans="1:20">
      <c r="A37" s="32" t="s">
        <v>205</v>
      </c>
      <c r="B37" s="30"/>
      <c r="C37" s="30"/>
      <c r="D37" s="30"/>
      <c r="E37" s="30"/>
      <c r="F37" s="30"/>
      <c r="G37" s="30"/>
      <c r="H37" s="30"/>
      <c r="I37" s="30"/>
      <c r="J37" s="30"/>
      <c r="K37" s="30"/>
      <c r="L37" s="30"/>
      <c r="M37" s="30"/>
      <c r="N37" s="30"/>
      <c r="O37" s="30"/>
      <c r="P37" s="30"/>
      <c r="Q37" s="30"/>
      <c r="R37" s="30"/>
      <c r="S37" s="30"/>
      <c r="T37" s="30"/>
    </row>
    <row r="38" spans="1:20">
      <c r="A38" s="30" t="s">
        <v>90</v>
      </c>
      <c r="B38" s="30">
        <f>SUM(B5,B14,B29)</f>
        <v>4.3413630530461207</v>
      </c>
      <c r="C38" s="30">
        <f>SUM(C5,C14,C29)</f>
        <v>19.878198752312748</v>
      </c>
      <c r="D38" s="30">
        <f t="shared" ref="D38" si="12">SUM(D5,D14,D29)</f>
        <v>33.283783406686915</v>
      </c>
      <c r="E38" s="30"/>
      <c r="F38" s="30"/>
      <c r="G38" s="30"/>
      <c r="H38" s="30"/>
      <c r="I38" s="30"/>
      <c r="J38" s="30"/>
      <c r="K38" s="30"/>
      <c r="L38" s="30"/>
      <c r="M38" s="41">
        <v>21000000</v>
      </c>
      <c r="N38" s="30" t="s">
        <v>310</v>
      </c>
      <c r="O38" s="30">
        <v>7.5600000000000001E-2</v>
      </c>
      <c r="P38" s="30" t="s">
        <v>250</v>
      </c>
      <c r="Q38" s="30"/>
      <c r="R38" s="30"/>
      <c r="S38" s="30"/>
      <c r="T38" s="30"/>
    </row>
    <row r="39" spans="1:20">
      <c r="A39" s="30" t="s">
        <v>172</v>
      </c>
      <c r="B39" s="30">
        <f>SUM(B6,B14,B30)</f>
        <v>14.680744727800249</v>
      </c>
      <c r="C39" s="30">
        <f t="shared" ref="C39:D39" si="13">SUM(C6,C14,C30)</f>
        <v>77.578445059951193</v>
      </c>
      <c r="D39" s="30">
        <f t="shared" si="13"/>
        <v>307.01313182495227</v>
      </c>
      <c r="E39" s="30"/>
      <c r="F39" s="30"/>
      <c r="G39" s="30"/>
      <c r="H39" s="30"/>
      <c r="I39" s="30"/>
      <c r="J39" s="30"/>
      <c r="K39" s="30"/>
      <c r="L39" s="30"/>
      <c r="M39" s="30"/>
      <c r="N39" s="30"/>
      <c r="O39" s="30">
        <f>O38/D43</f>
        <v>1.4777722469948597E-4</v>
      </c>
      <c r="P39" s="30">
        <f>O39*100</f>
        <v>1.4777722469948596E-2</v>
      </c>
      <c r="Q39" s="30"/>
      <c r="R39" s="30"/>
      <c r="S39" s="30"/>
      <c r="T39" s="30"/>
    </row>
    <row r="40" spans="1:20">
      <c r="A40" s="30" t="s">
        <v>209</v>
      </c>
      <c r="B40" s="43">
        <f>SUM(B7,B16,B31)</f>
        <v>19.358050655585899</v>
      </c>
      <c r="C40" s="43">
        <f t="shared" ref="C40" si="14">SUM(C7,C16,C31)</f>
        <v>99.339376718571202</v>
      </c>
      <c r="D40" s="43">
        <f>SUM(D24,D23,D31)</f>
        <v>349.34026139339699</v>
      </c>
      <c r="E40" s="30"/>
      <c r="F40" s="30"/>
      <c r="G40" s="30"/>
      <c r="H40" s="30"/>
      <c r="I40" s="30"/>
      <c r="J40" s="30"/>
      <c r="K40" s="30"/>
      <c r="L40" s="30"/>
      <c r="M40" s="30"/>
      <c r="N40" s="30"/>
      <c r="O40" s="30"/>
      <c r="P40" s="30"/>
      <c r="Q40" s="30"/>
      <c r="R40" s="30"/>
      <c r="S40" s="30"/>
      <c r="T40" s="30"/>
    </row>
    <row r="41" spans="1:20">
      <c r="A41" s="30" t="s">
        <v>171</v>
      </c>
      <c r="B41" s="43">
        <f>SUM(B10,B19,B34)</f>
        <v>7.2221752506967007</v>
      </c>
      <c r="C41" s="43">
        <f t="shared" ref="C41" si="15">SUM(C10,C19,C34)</f>
        <v>22.518614871558952</v>
      </c>
      <c r="D41" s="43">
        <f>SUM(D26,D34)</f>
        <v>162.240600635493</v>
      </c>
      <c r="E41" s="30"/>
      <c r="F41" s="30"/>
      <c r="G41" s="30"/>
      <c r="H41" s="30"/>
      <c r="I41" s="30"/>
      <c r="J41" s="30"/>
      <c r="K41" s="30"/>
      <c r="L41" s="30"/>
      <c r="M41" s="30"/>
      <c r="N41" s="30"/>
      <c r="O41" s="30"/>
      <c r="P41" s="30"/>
      <c r="Q41" s="30"/>
      <c r="R41" s="30"/>
      <c r="S41" s="30"/>
      <c r="T41" s="30"/>
    </row>
    <row r="42" spans="1:20" s="28" customFormat="1">
      <c r="A42" s="30" t="s">
        <v>301</v>
      </c>
      <c r="B42" s="30"/>
      <c r="C42" s="30"/>
      <c r="D42" s="30">
        <f>'Vehicle Life-Cycle'!N53</f>
        <v>36.929380319291752</v>
      </c>
      <c r="E42" s="30"/>
      <c r="F42" s="30"/>
      <c r="G42" s="30"/>
      <c r="H42" s="30"/>
      <c r="I42" s="30"/>
      <c r="J42" s="30"/>
      <c r="K42" s="30"/>
      <c r="L42" s="30"/>
      <c r="M42" s="30"/>
      <c r="N42" s="30"/>
      <c r="O42" s="30"/>
      <c r="P42" s="30"/>
      <c r="Q42" s="30"/>
      <c r="R42" s="30"/>
      <c r="S42" s="30"/>
      <c r="T42" s="30"/>
    </row>
    <row r="43" spans="1:20">
      <c r="A43" s="30" t="s">
        <v>205</v>
      </c>
      <c r="B43" s="43">
        <f t="shared" ref="B43:C43" si="16">SUM(B40:B41)</f>
        <v>26.5802259062826</v>
      </c>
      <c r="C43" s="43">
        <f t="shared" si="16"/>
        <v>121.85799159013015</v>
      </c>
      <c r="D43" s="43">
        <f>SUM(D40:D41)</f>
        <v>511.58086202889001</v>
      </c>
      <c r="E43" s="43"/>
      <c r="F43" s="30"/>
      <c r="G43" s="30"/>
      <c r="H43" s="30"/>
      <c r="I43" s="30"/>
      <c r="J43" s="30"/>
      <c r="K43" s="30"/>
      <c r="L43" s="30"/>
      <c r="M43" s="30"/>
      <c r="N43" s="30"/>
      <c r="O43" s="30"/>
      <c r="P43" s="30"/>
      <c r="Q43" s="30"/>
      <c r="R43" s="30"/>
      <c r="S43" s="30"/>
      <c r="T43" s="30"/>
    </row>
    <row r="44" spans="1:20">
      <c r="A44" s="30"/>
      <c r="B44" s="30"/>
      <c r="C44" s="30"/>
      <c r="D44" s="30"/>
      <c r="E44" s="30"/>
      <c r="F44" s="30"/>
      <c r="G44" s="30"/>
      <c r="H44" s="30"/>
      <c r="I44" s="30"/>
      <c r="J44" s="30"/>
      <c r="K44" s="30"/>
      <c r="L44" s="30"/>
      <c r="M44" s="30"/>
      <c r="N44" s="30"/>
      <c r="O44" s="30"/>
      <c r="P44" s="30"/>
      <c r="Q44" s="30"/>
      <c r="R44" s="30"/>
      <c r="S44" s="30"/>
      <c r="T44" s="30"/>
    </row>
    <row r="45" spans="1:20">
      <c r="A45" s="30"/>
      <c r="B45" s="30"/>
      <c r="C45" s="43"/>
      <c r="D45" s="43"/>
      <c r="E45" s="30"/>
      <c r="F45" s="30"/>
      <c r="G45" s="30"/>
      <c r="H45" s="30"/>
      <c r="I45" s="30"/>
      <c r="J45" s="30"/>
      <c r="K45" s="30"/>
      <c r="L45" s="30"/>
      <c r="M45" s="30"/>
      <c r="N45" s="30"/>
      <c r="O45" s="30"/>
      <c r="P45" s="30"/>
      <c r="Q45" s="30"/>
      <c r="R45" s="30"/>
      <c r="S45" s="30"/>
      <c r="T45" s="30"/>
    </row>
    <row r="46" spans="1:20">
      <c r="A46" s="30"/>
      <c r="B46" s="30"/>
      <c r="C46" s="30"/>
      <c r="D46" s="30"/>
      <c r="E46" s="30"/>
      <c r="F46" s="30"/>
      <c r="G46" s="30"/>
      <c r="H46" s="30"/>
      <c r="I46" s="30"/>
      <c r="J46" s="30"/>
      <c r="K46" s="30"/>
      <c r="L46" s="30"/>
      <c r="M46" s="30"/>
      <c r="N46" s="30"/>
      <c r="O46" s="30"/>
      <c r="P46" s="30"/>
      <c r="Q46" s="30"/>
      <c r="R46" s="30"/>
      <c r="S46" s="30"/>
      <c r="T46" s="30"/>
    </row>
    <row r="47" spans="1:20">
      <c r="A47" s="30"/>
      <c r="B47" s="30"/>
      <c r="C47" s="30"/>
      <c r="D47" s="30"/>
      <c r="E47" s="30"/>
      <c r="F47" s="30"/>
      <c r="G47" s="30"/>
      <c r="H47" s="30"/>
      <c r="I47" s="30"/>
      <c r="J47" s="30"/>
      <c r="K47" s="30"/>
      <c r="L47" s="30"/>
      <c r="M47" s="30"/>
      <c r="N47" s="30"/>
      <c r="O47" s="30"/>
      <c r="P47" s="30"/>
      <c r="Q47" s="30"/>
      <c r="R47" s="30"/>
      <c r="S47" s="30"/>
      <c r="T47" s="30"/>
    </row>
    <row r="48" spans="1:20">
      <c r="A48" s="30"/>
      <c r="B48" s="30"/>
      <c r="C48" s="30"/>
      <c r="D48" s="30"/>
      <c r="E48" s="30"/>
      <c r="F48" s="30"/>
      <c r="G48" s="30"/>
      <c r="H48" s="30"/>
      <c r="I48" s="30"/>
      <c r="J48" s="30"/>
      <c r="K48" s="30"/>
      <c r="L48" s="30"/>
      <c r="M48" s="30"/>
      <c r="N48" s="30"/>
      <c r="O48" s="30"/>
      <c r="P48" s="30"/>
      <c r="Q48" s="30"/>
      <c r="R48" s="30"/>
      <c r="S48" s="30"/>
      <c r="T48" s="30"/>
    </row>
    <row r="49" spans="1:20">
      <c r="A49" s="30"/>
      <c r="B49" s="30"/>
      <c r="C49" s="30"/>
      <c r="D49" s="30"/>
      <c r="E49" s="30"/>
      <c r="F49" s="30"/>
      <c r="G49" s="30"/>
      <c r="H49" s="30"/>
      <c r="I49" s="30"/>
      <c r="J49" s="30"/>
      <c r="K49" s="30"/>
      <c r="L49" s="30"/>
      <c r="M49" s="30"/>
      <c r="N49" s="30"/>
      <c r="O49" s="30"/>
      <c r="P49" s="30"/>
      <c r="Q49" s="30"/>
      <c r="R49" s="30"/>
      <c r="S49" s="30"/>
      <c r="T49" s="30"/>
    </row>
    <row r="50" spans="1:20">
      <c r="A50" s="30"/>
      <c r="B50" s="30"/>
      <c r="C50" s="30"/>
      <c r="D50" s="30"/>
      <c r="E50" s="30"/>
      <c r="F50" s="30"/>
      <c r="G50" s="30"/>
      <c r="H50" s="30"/>
      <c r="I50" s="30"/>
      <c r="J50" s="30"/>
      <c r="K50" s="30"/>
      <c r="L50" s="30"/>
      <c r="M50" s="30"/>
      <c r="N50" s="30"/>
      <c r="O50" s="30"/>
      <c r="P50" s="30"/>
      <c r="Q50" s="30"/>
      <c r="R50" s="30"/>
      <c r="S50" s="30"/>
      <c r="T50" s="30"/>
    </row>
    <row r="51" spans="1:20">
      <c r="A51" s="30"/>
      <c r="B51" s="30"/>
      <c r="C51" s="30"/>
      <c r="D51" s="30"/>
      <c r="E51" s="30"/>
      <c r="F51" s="30"/>
      <c r="G51" s="30"/>
      <c r="H51" s="30"/>
      <c r="I51" s="30"/>
      <c r="J51" s="30"/>
      <c r="K51" s="30"/>
      <c r="L51" s="30"/>
      <c r="M51" s="30"/>
      <c r="N51" s="30"/>
      <c r="O51" s="30"/>
      <c r="P51" s="30"/>
      <c r="Q51" s="30"/>
      <c r="R51" s="30"/>
      <c r="S51" s="30"/>
      <c r="T51" s="30"/>
    </row>
    <row r="52" spans="1:20">
      <c r="A52" s="30"/>
      <c r="B52" s="30"/>
      <c r="C52" s="30"/>
      <c r="D52" s="30"/>
      <c r="E52" s="30"/>
      <c r="F52" s="30"/>
      <c r="G52" s="30"/>
      <c r="H52" s="30"/>
      <c r="I52" s="30"/>
      <c r="J52" s="30"/>
      <c r="K52" s="30"/>
      <c r="L52" s="30"/>
      <c r="M52" s="30"/>
      <c r="N52" s="30"/>
      <c r="O52" s="30"/>
      <c r="P52" s="30"/>
      <c r="Q52" s="30"/>
      <c r="R52" s="30"/>
      <c r="S52" s="30"/>
      <c r="T52" s="30"/>
    </row>
    <row r="53" spans="1:20">
      <c r="A53" s="30"/>
      <c r="B53" s="30"/>
      <c r="C53" s="30"/>
      <c r="D53" s="30"/>
      <c r="E53" s="30"/>
      <c r="F53" s="30"/>
      <c r="G53" s="30"/>
      <c r="H53" s="30"/>
      <c r="I53" s="30"/>
      <c r="J53" s="30"/>
      <c r="K53" s="30"/>
      <c r="L53" s="30"/>
      <c r="M53" s="30"/>
      <c r="N53" s="30"/>
      <c r="O53" s="30"/>
      <c r="P53" s="30"/>
      <c r="Q53" s="30"/>
      <c r="R53" s="30"/>
      <c r="S53" s="30"/>
      <c r="T53" s="30"/>
    </row>
    <row r="54" spans="1:20">
      <c r="A54" s="30"/>
      <c r="B54" s="30"/>
      <c r="C54" s="30"/>
      <c r="D54" s="30"/>
      <c r="E54" s="30"/>
      <c r="F54" s="30"/>
      <c r="G54" s="30"/>
      <c r="H54" s="30"/>
      <c r="I54" s="30"/>
      <c r="J54" s="30"/>
      <c r="K54" s="30"/>
      <c r="L54" s="30"/>
      <c r="M54" s="30"/>
      <c r="N54" s="30"/>
      <c r="O54" s="30"/>
      <c r="P54" s="30"/>
      <c r="Q54" s="30"/>
      <c r="R54" s="30"/>
      <c r="S54" s="30"/>
      <c r="T54" s="30"/>
    </row>
    <row r="55" spans="1:20">
      <c r="A55" s="30"/>
      <c r="B55" s="30"/>
      <c r="C55" s="30"/>
      <c r="D55" s="30"/>
      <c r="E55" s="30"/>
      <c r="F55" s="30"/>
      <c r="G55" s="30"/>
      <c r="H55" s="30"/>
      <c r="I55" s="30"/>
      <c r="J55" s="30"/>
      <c r="K55" s="30"/>
      <c r="L55" s="30"/>
      <c r="M55" s="30"/>
      <c r="N55" s="30"/>
      <c r="O55" s="30"/>
      <c r="P55" s="30"/>
      <c r="Q55" s="30"/>
      <c r="R55" s="30"/>
      <c r="S55" s="30"/>
      <c r="T55" s="30"/>
    </row>
    <row r="56" spans="1:20">
      <c r="A56" s="30"/>
      <c r="B56" s="30"/>
      <c r="C56" s="30"/>
      <c r="D56" s="30"/>
      <c r="E56" s="30"/>
      <c r="F56" s="30"/>
      <c r="G56" s="30"/>
      <c r="H56" s="30"/>
      <c r="I56" s="30"/>
      <c r="J56" s="30"/>
      <c r="K56" s="30"/>
      <c r="L56" s="30"/>
      <c r="M56" s="30"/>
      <c r="N56" s="30"/>
      <c r="O56" s="30"/>
      <c r="P56" s="30"/>
      <c r="Q56" s="30"/>
      <c r="R56" s="30"/>
      <c r="S56" s="30"/>
      <c r="T56" s="30"/>
    </row>
    <row r="57" spans="1:20">
      <c r="A57" s="30"/>
      <c r="B57" s="30"/>
      <c r="C57" s="30"/>
      <c r="D57" s="30"/>
      <c r="E57" s="30"/>
      <c r="F57" s="30"/>
      <c r="G57" s="30"/>
      <c r="H57" s="30"/>
      <c r="I57" s="30"/>
      <c r="J57" s="30"/>
      <c r="K57" s="30"/>
      <c r="L57" s="30"/>
      <c r="M57" s="30"/>
      <c r="N57" s="30"/>
      <c r="O57" s="30"/>
      <c r="P57" s="30"/>
      <c r="Q57" s="30"/>
      <c r="R57" s="30"/>
      <c r="S57" s="30"/>
      <c r="T57" s="30"/>
    </row>
    <row r="58" spans="1:20">
      <c r="A58" s="30"/>
      <c r="B58" s="30"/>
      <c r="C58" s="30"/>
      <c r="D58" s="30"/>
      <c r="E58" s="30"/>
      <c r="F58" s="30"/>
      <c r="G58" s="30"/>
      <c r="H58" s="30"/>
      <c r="I58" s="30"/>
      <c r="J58" s="30"/>
      <c r="K58" s="30"/>
      <c r="L58" s="30"/>
      <c r="M58" s="30"/>
      <c r="N58" s="30"/>
      <c r="O58" s="30"/>
      <c r="P58" s="30"/>
      <c r="Q58" s="30"/>
      <c r="R58" s="30"/>
      <c r="S58" s="30"/>
      <c r="T58" s="30"/>
    </row>
    <row r="59" spans="1:20">
      <c r="A59" s="30"/>
      <c r="B59" s="30"/>
      <c r="C59" s="30"/>
      <c r="D59" s="30"/>
      <c r="E59" s="30"/>
      <c r="F59" s="30"/>
      <c r="G59" s="30"/>
      <c r="H59" s="30"/>
      <c r="I59" s="30"/>
      <c r="J59" s="30"/>
      <c r="K59" s="30"/>
      <c r="L59" s="30"/>
      <c r="M59" s="30"/>
      <c r="N59" s="30"/>
      <c r="O59" s="30"/>
      <c r="P59" s="30"/>
      <c r="Q59" s="30"/>
      <c r="R59" s="30"/>
      <c r="S59" s="30"/>
      <c r="T59" s="30"/>
    </row>
    <row r="60" spans="1:20">
      <c r="A60" s="30"/>
      <c r="B60" s="30"/>
      <c r="C60" s="30"/>
      <c r="D60" s="30"/>
      <c r="E60" s="30"/>
      <c r="F60" s="30"/>
      <c r="G60" s="30"/>
      <c r="H60" s="30"/>
      <c r="I60" s="30"/>
      <c r="J60" s="30"/>
      <c r="K60" s="30"/>
      <c r="L60" s="30"/>
      <c r="M60" s="30"/>
      <c r="N60" s="30"/>
      <c r="O60" s="30"/>
      <c r="P60" s="30"/>
      <c r="Q60" s="30"/>
      <c r="R60" s="30"/>
      <c r="S60" s="30"/>
      <c r="T60" s="30"/>
    </row>
    <row r="61" spans="1:20">
      <c r="A61" s="30"/>
      <c r="B61" s="30"/>
      <c r="C61" s="30"/>
      <c r="D61" s="30"/>
      <c r="E61" s="30"/>
      <c r="F61" s="30"/>
      <c r="G61" s="30"/>
      <c r="H61" s="30"/>
      <c r="I61" s="30"/>
      <c r="J61" s="30"/>
      <c r="K61" s="30"/>
      <c r="L61" s="30"/>
      <c r="M61" s="30"/>
      <c r="N61" s="30"/>
      <c r="O61" s="30"/>
      <c r="P61" s="30"/>
      <c r="Q61" s="30"/>
      <c r="R61" s="30"/>
      <c r="S61" s="30"/>
      <c r="T61" s="30"/>
    </row>
    <row r="62" spans="1:20">
      <c r="A62" s="30"/>
      <c r="B62" s="30"/>
      <c r="C62" s="30"/>
      <c r="D62" s="30"/>
      <c r="E62" s="30"/>
      <c r="F62" s="30"/>
      <c r="G62" s="30"/>
      <c r="H62" s="30"/>
      <c r="I62" s="30"/>
      <c r="J62" s="30"/>
      <c r="K62" s="30"/>
      <c r="L62" s="30"/>
      <c r="M62" s="30"/>
      <c r="N62" s="30"/>
      <c r="O62" s="30"/>
      <c r="P62" s="30"/>
      <c r="Q62" s="30"/>
      <c r="R62" s="30"/>
      <c r="S62" s="30"/>
      <c r="T62" s="30"/>
    </row>
    <row r="63" spans="1:20">
      <c r="A63" s="30"/>
      <c r="B63" s="30"/>
      <c r="C63" s="30"/>
      <c r="D63" s="30"/>
      <c r="E63" s="30"/>
      <c r="F63" s="30"/>
      <c r="G63" s="30"/>
      <c r="H63" s="30"/>
      <c r="I63" s="30"/>
      <c r="J63" s="30"/>
      <c r="K63" s="30"/>
      <c r="L63" s="30"/>
      <c r="M63" s="30"/>
      <c r="N63" s="30"/>
      <c r="O63" s="30"/>
      <c r="P63" s="30"/>
      <c r="Q63" s="30"/>
      <c r="R63" s="30"/>
      <c r="S63" s="30"/>
      <c r="T63" s="30"/>
    </row>
    <row r="64" spans="1:20">
      <c r="A64" s="30"/>
      <c r="B64" s="30"/>
      <c r="C64" s="30"/>
      <c r="D64" s="30"/>
      <c r="E64" s="30"/>
      <c r="F64" s="30"/>
      <c r="G64" s="30"/>
      <c r="H64" s="30"/>
      <c r="I64" s="30"/>
      <c r="J64" s="30"/>
      <c r="K64" s="30"/>
      <c r="L64" s="30"/>
      <c r="M64" s="30"/>
      <c r="N64" s="30"/>
      <c r="O64" s="30"/>
      <c r="P64" s="30"/>
      <c r="Q64" s="30"/>
      <c r="R64" s="30"/>
      <c r="S64" s="30"/>
      <c r="T64" s="30"/>
    </row>
    <row r="65" spans="1:20">
      <c r="A65" s="30"/>
      <c r="B65" s="30"/>
      <c r="C65" s="30"/>
      <c r="D65" s="30"/>
      <c r="E65" s="30"/>
      <c r="F65" s="30"/>
      <c r="G65" s="30"/>
      <c r="H65" s="30"/>
      <c r="I65" s="30"/>
      <c r="J65" s="30"/>
      <c r="K65" s="30"/>
      <c r="L65" s="30"/>
      <c r="M65" s="30"/>
      <c r="N65" s="30"/>
      <c r="O65" s="30"/>
      <c r="P65" s="30"/>
      <c r="Q65" s="30"/>
      <c r="R65" s="30"/>
      <c r="S65" s="30"/>
      <c r="T65" s="30"/>
    </row>
    <row r="66" spans="1:20">
      <c r="A66" s="30"/>
      <c r="B66" s="30"/>
      <c r="C66" s="30"/>
      <c r="D66" s="30"/>
      <c r="E66" s="30"/>
      <c r="F66" s="30"/>
      <c r="G66" s="30"/>
      <c r="H66" s="30"/>
      <c r="I66" s="30"/>
      <c r="J66" s="30"/>
      <c r="K66" s="30"/>
      <c r="L66" s="30"/>
      <c r="M66" s="30"/>
      <c r="N66" s="30"/>
      <c r="O66" s="30"/>
      <c r="P66" s="30"/>
      <c r="Q66" s="30"/>
      <c r="R66" s="30"/>
      <c r="S66" s="30"/>
      <c r="T66" s="30"/>
    </row>
    <row r="67" spans="1:20">
      <c r="A67" s="30"/>
      <c r="B67" s="30"/>
      <c r="C67" s="30"/>
      <c r="D67" s="30"/>
      <c r="E67" s="30"/>
      <c r="F67" s="30"/>
      <c r="G67" s="30"/>
      <c r="H67" s="30"/>
      <c r="I67" s="30"/>
      <c r="J67" s="30"/>
      <c r="K67" s="30"/>
      <c r="L67" s="30"/>
      <c r="M67" s="30"/>
      <c r="N67" s="30"/>
      <c r="O67" s="30"/>
      <c r="P67" s="30"/>
      <c r="Q67" s="30"/>
      <c r="R67" s="30"/>
      <c r="S67" s="30"/>
      <c r="T67" s="30"/>
    </row>
    <row r="68" spans="1:20">
      <c r="A68" s="30"/>
      <c r="B68" s="30"/>
      <c r="C68" s="30"/>
      <c r="D68" s="30"/>
      <c r="E68" s="30"/>
      <c r="F68" s="30"/>
      <c r="G68" s="30"/>
      <c r="H68" s="30"/>
      <c r="I68" s="30"/>
      <c r="J68" s="30"/>
      <c r="K68" s="30"/>
      <c r="L68" s="30"/>
      <c r="M68" s="30"/>
      <c r="N68" s="30"/>
      <c r="O68" s="30"/>
      <c r="P68" s="30"/>
      <c r="Q68" s="30"/>
      <c r="R68" s="30"/>
      <c r="S68" s="30"/>
      <c r="T68" s="30"/>
    </row>
    <row r="69" spans="1:20">
      <c r="A69" s="30"/>
      <c r="B69" s="30"/>
      <c r="C69" s="30"/>
      <c r="D69" s="30"/>
      <c r="E69" s="30"/>
      <c r="F69" s="30"/>
      <c r="G69" s="30"/>
      <c r="H69" s="30"/>
      <c r="I69" s="30"/>
      <c r="J69" s="30"/>
      <c r="K69" s="30"/>
      <c r="L69" s="30"/>
      <c r="M69" s="30"/>
      <c r="N69" s="30"/>
      <c r="O69" s="30"/>
      <c r="P69" s="30"/>
      <c r="Q69" s="30"/>
      <c r="R69" s="30"/>
      <c r="S69" s="30"/>
      <c r="T69" s="30"/>
    </row>
    <row r="70" spans="1:20">
      <c r="A70" s="30"/>
      <c r="B70" s="30"/>
      <c r="C70" s="30"/>
      <c r="D70" s="30"/>
      <c r="E70" s="30"/>
      <c r="F70" s="30"/>
      <c r="G70" s="30"/>
      <c r="H70" s="30"/>
      <c r="I70" s="30"/>
      <c r="J70" s="30"/>
      <c r="K70" s="30"/>
      <c r="L70" s="30"/>
      <c r="M70" s="30"/>
      <c r="N70" s="30"/>
      <c r="O70" s="30"/>
      <c r="P70" s="30"/>
      <c r="Q70" s="30"/>
      <c r="R70" s="30"/>
      <c r="S70" s="30"/>
      <c r="T70" s="30"/>
    </row>
    <row r="71" spans="1:20">
      <c r="A71" s="30"/>
      <c r="B71" s="30"/>
      <c r="C71" s="30"/>
      <c r="D71" s="30"/>
      <c r="E71" s="30"/>
      <c r="F71" s="30"/>
      <c r="G71" s="30"/>
      <c r="H71" s="30"/>
      <c r="I71" s="30"/>
      <c r="J71" s="30"/>
      <c r="K71" s="30"/>
      <c r="L71" s="30"/>
      <c r="M71" s="30"/>
      <c r="N71" s="30"/>
      <c r="O71" s="30"/>
      <c r="P71" s="30"/>
      <c r="Q71" s="30"/>
      <c r="R71" s="30"/>
      <c r="S71" s="30"/>
      <c r="T71" s="30"/>
    </row>
    <row r="72" spans="1:20">
      <c r="A72" s="30"/>
      <c r="B72" s="30"/>
      <c r="C72" s="30"/>
      <c r="D72" s="30"/>
      <c r="E72" s="30"/>
      <c r="F72" s="30"/>
      <c r="G72" s="30"/>
      <c r="H72" s="30"/>
      <c r="I72" s="30"/>
      <c r="J72" s="30"/>
      <c r="K72" s="30"/>
      <c r="L72" s="30"/>
      <c r="M72" s="30"/>
      <c r="N72" s="30"/>
      <c r="O72" s="30"/>
      <c r="P72" s="30"/>
      <c r="Q72" s="30"/>
      <c r="R72" s="30"/>
      <c r="S72" s="30"/>
      <c r="T72" s="30"/>
    </row>
    <row r="73" spans="1:20">
      <c r="A73" s="30"/>
      <c r="B73" s="30"/>
      <c r="C73" s="30"/>
      <c r="D73" s="30"/>
      <c r="E73" s="30"/>
      <c r="F73" s="30"/>
      <c r="G73" s="30"/>
      <c r="H73" s="30"/>
      <c r="I73" s="30"/>
      <c r="J73" s="30"/>
      <c r="K73" s="30"/>
      <c r="L73" s="30"/>
      <c r="M73" s="30"/>
      <c r="N73" s="30"/>
      <c r="O73" s="30"/>
      <c r="P73" s="30"/>
      <c r="Q73" s="30"/>
      <c r="R73" s="30"/>
      <c r="S73" s="30"/>
      <c r="T73" s="30"/>
    </row>
    <row r="74" spans="1:20">
      <c r="A74" s="30"/>
      <c r="B74" s="30"/>
      <c r="C74" s="30"/>
      <c r="D74" s="30"/>
      <c r="E74" s="30"/>
      <c r="F74" s="30"/>
      <c r="G74" s="30"/>
      <c r="H74" s="30"/>
      <c r="I74" s="30"/>
      <c r="J74" s="30"/>
      <c r="K74" s="30"/>
      <c r="L74" s="30"/>
      <c r="M74" s="30"/>
      <c r="N74" s="30"/>
      <c r="O74" s="30"/>
      <c r="P74" s="30"/>
      <c r="Q74" s="30"/>
      <c r="R74" s="30"/>
      <c r="S74" s="30"/>
      <c r="T74" s="30"/>
    </row>
    <row r="75" spans="1:20">
      <c r="A75" s="30"/>
      <c r="B75" s="30"/>
      <c r="C75" s="30"/>
      <c r="D75" s="30"/>
      <c r="E75" s="30"/>
      <c r="F75" s="30"/>
      <c r="G75" s="30"/>
      <c r="H75" s="30"/>
      <c r="I75" s="30"/>
      <c r="J75" s="30"/>
      <c r="K75" s="30"/>
      <c r="L75" s="30"/>
      <c r="M75" s="30"/>
      <c r="N75" s="30"/>
      <c r="O75" s="30"/>
      <c r="P75" s="30"/>
      <c r="Q75" s="30"/>
      <c r="R75" s="30"/>
      <c r="S75" s="30"/>
      <c r="T75" s="30"/>
    </row>
    <row r="76" spans="1:20">
      <c r="A76" s="30"/>
      <c r="B76" s="30"/>
      <c r="C76" s="30"/>
      <c r="D76" s="30"/>
      <c r="E76" s="30"/>
      <c r="F76" s="30"/>
      <c r="G76" s="30"/>
      <c r="H76" s="30"/>
      <c r="I76" s="30"/>
      <c r="J76" s="30"/>
      <c r="K76" s="30"/>
      <c r="L76" s="30"/>
      <c r="M76" s="30"/>
      <c r="N76" s="30"/>
      <c r="O76" s="30"/>
      <c r="P76" s="30"/>
      <c r="Q76" s="30"/>
      <c r="R76" s="30"/>
      <c r="S76" s="30"/>
      <c r="T76" s="30"/>
    </row>
    <row r="77" spans="1:20">
      <c r="A77" s="30"/>
      <c r="B77" s="30"/>
      <c r="C77" s="30"/>
      <c r="D77" s="30"/>
      <c r="E77" s="30"/>
      <c r="F77" s="30"/>
      <c r="G77" s="30"/>
      <c r="H77" s="30"/>
      <c r="I77" s="30"/>
      <c r="J77" s="30"/>
      <c r="K77" s="30"/>
      <c r="L77" s="30"/>
      <c r="M77" s="30"/>
      <c r="N77" s="30"/>
      <c r="O77" s="30"/>
      <c r="P77" s="30"/>
      <c r="Q77" s="30"/>
      <c r="R77" s="30"/>
      <c r="S77" s="30"/>
      <c r="T77" s="30"/>
    </row>
    <row r="78" spans="1:20">
      <c r="A78" s="30"/>
      <c r="B78" s="30"/>
      <c r="C78" s="30"/>
      <c r="D78" s="30"/>
      <c r="E78" s="30"/>
      <c r="F78" s="30"/>
      <c r="G78" s="30"/>
      <c r="H78" s="30"/>
      <c r="I78" s="30"/>
      <c r="J78" s="30"/>
      <c r="K78" s="30"/>
      <c r="L78" s="30"/>
      <c r="M78" s="30"/>
      <c r="N78" s="30"/>
      <c r="O78" s="30"/>
      <c r="P78" s="30"/>
      <c r="Q78" s="30"/>
      <c r="R78" s="30"/>
      <c r="S78" s="30"/>
      <c r="T78" s="30"/>
    </row>
    <row r="79" spans="1:20">
      <c r="A79" s="30"/>
      <c r="B79" s="30"/>
      <c r="C79" s="30"/>
      <c r="D79" s="30"/>
      <c r="E79" s="30"/>
      <c r="F79" s="30"/>
      <c r="G79" s="30"/>
      <c r="H79" s="30"/>
      <c r="I79" s="30"/>
      <c r="J79" s="30"/>
      <c r="K79" s="30"/>
      <c r="L79" s="30"/>
      <c r="M79" s="30"/>
      <c r="N79" s="30"/>
      <c r="O79" s="30"/>
      <c r="P79" s="30"/>
      <c r="Q79" s="30"/>
      <c r="R79" s="30"/>
      <c r="S79" s="30"/>
      <c r="T79" s="30"/>
    </row>
    <row r="80" spans="1:20">
      <c r="A80" s="30"/>
      <c r="B80" s="30"/>
      <c r="C80" s="30"/>
      <c r="D80" s="30"/>
      <c r="E80" s="30"/>
      <c r="F80" s="30"/>
      <c r="G80" s="30"/>
      <c r="H80" s="30"/>
      <c r="I80" s="30"/>
      <c r="J80" s="30"/>
      <c r="K80" s="30"/>
      <c r="L80" s="30"/>
      <c r="M80" s="30"/>
      <c r="N80" s="30"/>
      <c r="O80" s="30"/>
      <c r="P80" s="30"/>
      <c r="Q80" s="30"/>
      <c r="R80" s="30"/>
      <c r="S80" s="30"/>
      <c r="T80" s="30"/>
    </row>
    <row r="81" spans="1:20">
      <c r="A81" s="30"/>
      <c r="B81" s="30"/>
      <c r="C81" s="30"/>
      <c r="D81" s="30"/>
      <c r="E81" s="30"/>
      <c r="F81" s="30"/>
      <c r="G81" s="30"/>
      <c r="H81" s="30"/>
      <c r="I81" s="30"/>
      <c r="J81" s="30"/>
      <c r="K81" s="30"/>
      <c r="L81" s="30"/>
      <c r="M81" s="30"/>
      <c r="N81" s="30"/>
      <c r="O81" s="30"/>
      <c r="P81" s="30"/>
      <c r="Q81" s="30"/>
      <c r="R81" s="30"/>
      <c r="S81" s="30"/>
      <c r="T81" s="30"/>
    </row>
    <row r="82" spans="1:20">
      <c r="A82" s="30"/>
      <c r="B82" s="30"/>
      <c r="C82" s="30"/>
      <c r="D82" s="30"/>
      <c r="E82" s="30"/>
      <c r="F82" s="30"/>
      <c r="G82" s="30"/>
      <c r="H82" s="30"/>
      <c r="I82" s="30"/>
      <c r="J82" s="30"/>
      <c r="K82" s="30"/>
      <c r="L82" s="30"/>
      <c r="M82" s="30"/>
      <c r="N82" s="30"/>
      <c r="O82" s="30"/>
      <c r="P82" s="30"/>
      <c r="Q82" s="30"/>
      <c r="R82" s="30"/>
      <c r="S82" s="30"/>
      <c r="T82" s="30"/>
    </row>
    <row r="83" spans="1:20">
      <c r="A83" s="30"/>
      <c r="B83" s="30"/>
      <c r="C83" s="30"/>
      <c r="D83" s="30"/>
      <c r="E83" s="30"/>
      <c r="F83" s="30"/>
      <c r="G83" s="30"/>
      <c r="H83" s="30"/>
      <c r="I83" s="30"/>
      <c r="J83" s="30"/>
      <c r="K83" s="30"/>
      <c r="L83" s="30"/>
      <c r="M83" s="30"/>
      <c r="N83" s="30"/>
      <c r="O83" s="30"/>
      <c r="P83" s="30"/>
      <c r="Q83" s="30"/>
      <c r="R83" s="30"/>
      <c r="S83" s="30"/>
      <c r="T83" s="30"/>
    </row>
    <row r="84" spans="1:20">
      <c r="A84" s="30"/>
      <c r="B84" s="30"/>
      <c r="C84" s="30"/>
      <c r="D84" s="30"/>
      <c r="E84" s="30"/>
      <c r="F84" s="30"/>
      <c r="G84" s="30"/>
      <c r="H84" s="30"/>
      <c r="I84" s="30"/>
      <c r="J84" s="30"/>
      <c r="K84" s="30"/>
      <c r="L84" s="30"/>
      <c r="M84" s="30"/>
      <c r="N84" s="30"/>
      <c r="O84" s="30"/>
      <c r="P84" s="30"/>
      <c r="Q84" s="30"/>
      <c r="R84" s="30"/>
      <c r="S84" s="30"/>
      <c r="T84" s="30"/>
    </row>
    <row r="85" spans="1:20">
      <c r="A85" s="30"/>
      <c r="B85" s="30"/>
      <c r="C85" s="30"/>
      <c r="D85" s="30"/>
      <c r="E85" s="30"/>
      <c r="F85" s="30"/>
      <c r="G85" s="30"/>
      <c r="H85" s="30"/>
      <c r="I85" s="30"/>
      <c r="J85" s="30"/>
      <c r="K85" s="30"/>
      <c r="L85" s="30"/>
      <c r="M85" s="30"/>
      <c r="N85" s="30"/>
      <c r="O85" s="30"/>
      <c r="P85" s="30"/>
      <c r="Q85" s="30"/>
      <c r="R85" s="30"/>
      <c r="S85" s="30"/>
      <c r="T85" s="30"/>
    </row>
    <row r="86" spans="1:20">
      <c r="A86" s="30"/>
      <c r="B86" s="30"/>
      <c r="C86" s="30"/>
      <c r="D86" s="30"/>
      <c r="E86" s="30"/>
      <c r="F86" s="30"/>
      <c r="G86" s="30"/>
      <c r="H86" s="30"/>
      <c r="I86" s="30"/>
      <c r="J86" s="30"/>
      <c r="K86" s="30"/>
      <c r="L86" s="30"/>
      <c r="M86" s="30"/>
      <c r="N86" s="30"/>
      <c r="O86" s="30"/>
      <c r="P86" s="30"/>
      <c r="Q86" s="30"/>
      <c r="R86" s="30"/>
      <c r="S86" s="30"/>
      <c r="T86" s="30"/>
    </row>
    <row r="87" spans="1:20">
      <c r="A87" s="30"/>
      <c r="B87" s="30"/>
      <c r="C87" s="30"/>
      <c r="D87" s="30"/>
      <c r="E87" s="30"/>
      <c r="F87" s="30"/>
      <c r="G87" s="30"/>
      <c r="H87" s="30"/>
      <c r="I87" s="30"/>
      <c r="J87" s="30"/>
      <c r="K87" s="30"/>
      <c r="L87" s="30"/>
      <c r="M87" s="30"/>
      <c r="N87" s="30"/>
      <c r="O87" s="30"/>
      <c r="P87" s="30"/>
      <c r="Q87" s="30"/>
      <c r="R87" s="30"/>
      <c r="S87" s="30"/>
      <c r="T87" s="30"/>
    </row>
    <row r="88" spans="1:20">
      <c r="A88" s="30"/>
      <c r="B88" s="30"/>
      <c r="C88" s="30"/>
      <c r="D88" s="30"/>
      <c r="E88" s="30"/>
      <c r="F88" s="30"/>
      <c r="G88" s="30"/>
      <c r="H88" s="30"/>
      <c r="I88" s="30"/>
      <c r="J88" s="30"/>
      <c r="K88" s="30"/>
      <c r="L88" s="30"/>
      <c r="M88" s="30"/>
      <c r="N88" s="30"/>
      <c r="O88" s="30"/>
      <c r="P88" s="30"/>
      <c r="Q88" s="30"/>
      <c r="R88" s="30"/>
      <c r="S88" s="30"/>
      <c r="T88" s="30"/>
    </row>
    <row r="89" spans="1:20">
      <c r="A89" s="30"/>
      <c r="B89" s="30"/>
      <c r="C89" s="30"/>
      <c r="D89" s="30"/>
      <c r="E89" s="30"/>
      <c r="F89" s="30"/>
      <c r="G89" s="30"/>
      <c r="H89" s="30"/>
      <c r="I89" s="30"/>
      <c r="J89" s="30"/>
      <c r="K89" s="30"/>
      <c r="L89" s="30"/>
      <c r="M89" s="30"/>
      <c r="N89" s="30"/>
      <c r="O89" s="30"/>
      <c r="P89" s="30"/>
      <c r="Q89" s="30"/>
      <c r="R89" s="30"/>
      <c r="S89" s="30"/>
      <c r="T89" s="30"/>
    </row>
    <row r="90" spans="1:20">
      <c r="A90" s="30"/>
      <c r="B90" s="30"/>
      <c r="C90" s="30"/>
      <c r="D90" s="30"/>
      <c r="E90" s="30"/>
      <c r="F90" s="30"/>
      <c r="G90" s="30"/>
      <c r="H90" s="30"/>
      <c r="I90" s="30"/>
      <c r="J90" s="30"/>
      <c r="K90" s="30"/>
      <c r="L90" s="30"/>
      <c r="M90" s="30"/>
      <c r="N90" s="30"/>
      <c r="O90" s="30"/>
      <c r="P90" s="30"/>
      <c r="Q90" s="30"/>
      <c r="R90" s="30"/>
      <c r="S90" s="30"/>
      <c r="T90" s="30"/>
    </row>
    <row r="91" spans="1:20">
      <c r="A91" s="30"/>
      <c r="B91" s="30"/>
      <c r="C91" s="30"/>
      <c r="D91" s="30"/>
      <c r="E91" s="30"/>
      <c r="F91" s="30"/>
      <c r="G91" s="30"/>
      <c r="H91" s="30"/>
      <c r="I91" s="30"/>
      <c r="J91" s="30"/>
      <c r="K91" s="30"/>
      <c r="L91" s="30"/>
      <c r="M91" s="30"/>
      <c r="N91" s="30"/>
      <c r="O91" s="30"/>
      <c r="P91" s="30"/>
      <c r="Q91" s="30"/>
      <c r="R91" s="30"/>
      <c r="S91" s="30"/>
      <c r="T91" s="30"/>
    </row>
    <row r="92" spans="1:20">
      <c r="A92" s="30"/>
      <c r="B92" s="30"/>
      <c r="C92" s="30"/>
      <c r="D92" s="30"/>
      <c r="E92" s="30"/>
      <c r="F92" s="30"/>
      <c r="G92" s="30"/>
      <c r="H92" s="30"/>
      <c r="I92" s="30"/>
      <c r="J92" s="30"/>
      <c r="K92" s="30"/>
      <c r="L92" s="30"/>
      <c r="M92" s="30"/>
      <c r="N92" s="30"/>
      <c r="O92" s="30"/>
      <c r="P92" s="30"/>
      <c r="Q92" s="30"/>
      <c r="R92" s="30"/>
      <c r="S92" s="30"/>
      <c r="T92" s="30"/>
    </row>
    <row r="93" spans="1:20">
      <c r="A93" s="30"/>
      <c r="B93" s="30"/>
      <c r="C93" s="30"/>
      <c r="D93" s="30"/>
      <c r="E93" s="30"/>
      <c r="F93" s="30"/>
      <c r="G93" s="30"/>
      <c r="H93" s="30"/>
      <c r="I93" s="30"/>
      <c r="J93" s="30"/>
      <c r="K93" s="30"/>
      <c r="L93" s="30"/>
      <c r="M93" s="30"/>
      <c r="N93" s="30"/>
      <c r="O93" s="30"/>
      <c r="P93" s="30"/>
      <c r="Q93" s="30"/>
      <c r="R93" s="30"/>
      <c r="S93" s="30"/>
      <c r="T93" s="30"/>
    </row>
    <row r="94" spans="1:20">
      <c r="A94" s="30"/>
      <c r="B94" s="30"/>
      <c r="C94" s="30"/>
      <c r="D94" s="30"/>
      <c r="E94" s="30"/>
      <c r="F94" s="30"/>
      <c r="G94" s="30"/>
      <c r="H94" s="30"/>
      <c r="I94" s="30"/>
      <c r="J94" s="30"/>
      <c r="K94" s="30"/>
      <c r="L94" s="30"/>
      <c r="M94" s="30"/>
      <c r="N94" s="30"/>
      <c r="O94" s="30"/>
      <c r="P94" s="30"/>
      <c r="Q94" s="30"/>
      <c r="R94" s="30"/>
      <c r="S94" s="30"/>
      <c r="T94" s="30"/>
    </row>
    <row r="95" spans="1:20">
      <c r="A95" s="30"/>
      <c r="B95" s="30"/>
      <c r="C95" s="30"/>
      <c r="D95" s="30"/>
      <c r="E95" s="30"/>
      <c r="F95" s="30"/>
      <c r="G95" s="30"/>
      <c r="H95" s="30"/>
      <c r="I95" s="30"/>
      <c r="J95" s="30"/>
      <c r="K95" s="30"/>
      <c r="L95" s="30"/>
      <c r="M95" s="30"/>
      <c r="N95" s="30"/>
      <c r="O95" s="30"/>
      <c r="P95" s="30"/>
      <c r="Q95" s="30"/>
      <c r="R95" s="30"/>
      <c r="S95" s="30"/>
      <c r="T95" s="30"/>
    </row>
    <row r="96" spans="1:20">
      <c r="A96" s="30"/>
      <c r="B96" s="30"/>
      <c r="C96" s="30"/>
      <c r="D96" s="30"/>
      <c r="E96" s="30"/>
      <c r="F96" s="30"/>
      <c r="G96" s="30"/>
      <c r="H96" s="30"/>
      <c r="I96" s="30"/>
      <c r="J96" s="30"/>
      <c r="K96" s="30"/>
      <c r="L96" s="30"/>
      <c r="M96" s="30"/>
      <c r="N96" s="30"/>
      <c r="O96" s="30"/>
      <c r="P96" s="30"/>
      <c r="Q96" s="30"/>
      <c r="R96" s="30"/>
      <c r="S96" s="30"/>
      <c r="T96" s="30"/>
    </row>
    <row r="97" spans="1:20">
      <c r="A97" s="30"/>
      <c r="B97" s="30"/>
      <c r="C97" s="30"/>
      <c r="D97" s="30"/>
      <c r="E97" s="30"/>
      <c r="F97" s="30"/>
      <c r="G97" s="30"/>
      <c r="H97" s="30"/>
      <c r="I97" s="30"/>
      <c r="J97" s="30"/>
      <c r="K97" s="30"/>
      <c r="L97" s="30"/>
      <c r="M97" s="30"/>
      <c r="N97" s="30"/>
      <c r="O97" s="30"/>
      <c r="P97" s="30"/>
      <c r="Q97" s="30"/>
      <c r="R97" s="30"/>
      <c r="S97" s="30"/>
      <c r="T97" s="30"/>
    </row>
    <row r="98" spans="1:20">
      <c r="A98" s="30"/>
      <c r="B98" s="30"/>
      <c r="C98" s="30"/>
      <c r="D98" s="30"/>
      <c r="E98" s="30"/>
      <c r="F98" s="30"/>
      <c r="G98" s="30"/>
      <c r="H98" s="30"/>
      <c r="I98" s="30"/>
      <c r="J98" s="30"/>
      <c r="K98" s="30"/>
      <c r="L98" s="30"/>
      <c r="M98" s="30"/>
      <c r="N98" s="30"/>
      <c r="O98" s="30"/>
      <c r="P98" s="30"/>
      <c r="Q98" s="30"/>
      <c r="R98" s="30"/>
      <c r="S98" s="30"/>
      <c r="T98" s="30"/>
    </row>
    <row r="99" spans="1:20">
      <c r="A99" s="30"/>
      <c r="B99" s="30"/>
      <c r="C99" s="30"/>
      <c r="D99" s="30"/>
      <c r="E99" s="30"/>
      <c r="F99" s="30"/>
      <c r="G99" s="30"/>
      <c r="H99" s="30"/>
      <c r="I99" s="30"/>
      <c r="J99" s="30"/>
      <c r="K99" s="30"/>
      <c r="L99" s="30"/>
      <c r="M99" s="30"/>
      <c r="N99" s="30"/>
      <c r="O99" s="30"/>
      <c r="P99" s="30"/>
      <c r="Q99" s="30"/>
      <c r="R99" s="30"/>
      <c r="S99" s="30"/>
      <c r="T99" s="30"/>
    </row>
    <row r="100" spans="1:20">
      <c r="A100" s="30"/>
      <c r="B100" s="30"/>
      <c r="C100" s="30"/>
      <c r="D100" s="30"/>
      <c r="E100" s="30"/>
      <c r="F100" s="30"/>
      <c r="G100" s="30"/>
      <c r="H100" s="30"/>
      <c r="I100" s="30"/>
      <c r="J100" s="30"/>
      <c r="K100" s="30"/>
      <c r="L100" s="30"/>
      <c r="M100" s="30"/>
      <c r="N100" s="30"/>
      <c r="O100" s="30"/>
      <c r="P100" s="30"/>
      <c r="Q100" s="30"/>
      <c r="R100" s="30"/>
      <c r="S100" s="30"/>
      <c r="T100" s="30"/>
    </row>
    <row r="101" spans="1:20">
      <c r="A101" s="30"/>
      <c r="B101" s="30"/>
      <c r="C101" s="30"/>
      <c r="D101" s="30"/>
      <c r="E101" s="30"/>
      <c r="F101" s="30"/>
      <c r="G101" s="30"/>
      <c r="H101" s="30"/>
      <c r="I101" s="30"/>
      <c r="J101" s="30"/>
      <c r="K101" s="30"/>
      <c r="L101" s="30"/>
      <c r="M101" s="30"/>
      <c r="N101" s="30"/>
      <c r="O101" s="30"/>
      <c r="P101" s="30"/>
      <c r="Q101" s="30"/>
      <c r="R101" s="30"/>
      <c r="S101" s="30"/>
      <c r="T101" s="30"/>
    </row>
    <row r="102" spans="1:20">
      <c r="A102" s="30"/>
      <c r="B102" s="30"/>
      <c r="C102" s="30"/>
      <c r="D102" s="30"/>
      <c r="E102" s="30"/>
      <c r="F102" s="30"/>
      <c r="G102" s="30"/>
      <c r="H102" s="30"/>
      <c r="I102" s="30"/>
      <c r="J102" s="30"/>
      <c r="K102" s="30"/>
      <c r="L102" s="30"/>
      <c r="M102" s="30"/>
      <c r="N102" s="30"/>
      <c r="O102" s="30"/>
      <c r="P102" s="30"/>
      <c r="Q102" s="30"/>
      <c r="R102" s="30"/>
      <c r="S102" s="30"/>
      <c r="T102" s="30"/>
    </row>
    <row r="103" spans="1:20">
      <c r="A103" s="30"/>
      <c r="B103" s="30"/>
      <c r="C103" s="30"/>
      <c r="D103" s="30"/>
      <c r="E103" s="30"/>
      <c r="F103" s="30"/>
      <c r="G103" s="30"/>
      <c r="H103" s="30"/>
      <c r="I103" s="30"/>
      <c r="J103" s="30"/>
      <c r="K103" s="30"/>
      <c r="L103" s="30"/>
      <c r="M103" s="30"/>
      <c r="N103" s="30"/>
      <c r="O103" s="30"/>
      <c r="P103" s="30"/>
      <c r="Q103" s="30"/>
      <c r="R103" s="30"/>
      <c r="S103" s="30"/>
      <c r="T103" s="30"/>
    </row>
    <row r="104" spans="1:20">
      <c r="A104" s="30"/>
      <c r="B104" s="30"/>
      <c r="C104" s="30"/>
      <c r="D104" s="30"/>
      <c r="E104" s="30"/>
      <c r="F104" s="30"/>
      <c r="G104" s="30"/>
      <c r="H104" s="30"/>
      <c r="I104" s="30"/>
      <c r="J104" s="30"/>
      <c r="K104" s="30"/>
      <c r="L104" s="30"/>
      <c r="M104" s="30"/>
      <c r="N104" s="30"/>
      <c r="O104" s="30"/>
      <c r="P104" s="30"/>
      <c r="Q104" s="30"/>
      <c r="R104" s="30"/>
      <c r="S104" s="30"/>
      <c r="T104" s="30"/>
    </row>
    <row r="105" spans="1:20">
      <c r="A105" s="30"/>
      <c r="B105" s="30"/>
      <c r="C105" s="30"/>
      <c r="D105" s="30"/>
      <c r="E105" s="30"/>
      <c r="F105" s="30"/>
      <c r="G105" s="30"/>
      <c r="H105" s="30"/>
      <c r="I105" s="30"/>
      <c r="J105" s="30"/>
      <c r="K105" s="30"/>
      <c r="L105" s="30"/>
      <c r="M105" s="30"/>
      <c r="N105" s="30"/>
      <c r="O105" s="30"/>
      <c r="P105" s="30"/>
      <c r="Q105" s="30"/>
      <c r="R105" s="30"/>
      <c r="S105" s="30"/>
      <c r="T105" s="30"/>
    </row>
    <row r="106" spans="1:20">
      <c r="A106" s="30"/>
      <c r="B106" s="30"/>
      <c r="C106" s="30"/>
      <c r="D106" s="30"/>
      <c r="E106" s="30"/>
      <c r="F106" s="30"/>
      <c r="G106" s="30"/>
      <c r="H106" s="30"/>
      <c r="I106" s="30"/>
      <c r="J106" s="30"/>
      <c r="K106" s="30"/>
      <c r="L106" s="30"/>
      <c r="M106" s="30"/>
      <c r="N106" s="30"/>
      <c r="O106" s="30"/>
      <c r="P106" s="30"/>
      <c r="Q106" s="30"/>
      <c r="R106" s="30"/>
      <c r="S106" s="30"/>
      <c r="T106" s="30"/>
    </row>
    <row r="107" spans="1:20">
      <c r="A107" s="30"/>
      <c r="B107" s="30"/>
      <c r="C107" s="30"/>
      <c r="D107" s="30"/>
      <c r="E107" s="30"/>
      <c r="F107" s="30"/>
      <c r="G107" s="30"/>
      <c r="H107" s="30"/>
      <c r="I107" s="30"/>
      <c r="J107" s="30"/>
      <c r="K107" s="30"/>
      <c r="L107" s="30"/>
      <c r="M107" s="30"/>
      <c r="N107" s="30"/>
      <c r="O107" s="30"/>
      <c r="P107" s="30"/>
      <c r="Q107" s="30"/>
      <c r="R107" s="30"/>
      <c r="S107" s="30"/>
      <c r="T107" s="30"/>
    </row>
    <row r="108" spans="1:20">
      <c r="A108" s="30"/>
      <c r="B108" s="30"/>
      <c r="C108" s="30"/>
      <c r="D108" s="30"/>
      <c r="E108" s="30"/>
      <c r="F108" s="30"/>
      <c r="G108" s="30"/>
      <c r="H108" s="30"/>
      <c r="I108" s="30"/>
      <c r="J108" s="30"/>
      <c r="K108" s="30"/>
      <c r="L108" s="30"/>
      <c r="M108" s="30"/>
      <c r="N108" s="30"/>
      <c r="O108" s="30"/>
      <c r="P108" s="30"/>
      <c r="Q108" s="30"/>
      <c r="R108" s="30"/>
      <c r="S108" s="30"/>
      <c r="T108" s="30"/>
    </row>
    <row r="109" spans="1:20">
      <c r="A109" s="30"/>
      <c r="B109" s="30"/>
      <c r="C109" s="30"/>
      <c r="D109" s="30"/>
      <c r="E109" s="30"/>
      <c r="F109" s="30"/>
      <c r="G109" s="30"/>
      <c r="H109" s="30"/>
      <c r="I109" s="30"/>
      <c r="J109" s="30"/>
      <c r="K109" s="30"/>
      <c r="L109" s="30"/>
      <c r="M109" s="30"/>
      <c r="N109" s="30"/>
      <c r="O109" s="30"/>
      <c r="P109" s="30"/>
      <c r="Q109" s="30"/>
      <c r="R109" s="30"/>
      <c r="S109" s="30"/>
      <c r="T109" s="30"/>
    </row>
    <row r="110" spans="1:20">
      <c r="A110" s="30"/>
      <c r="B110" s="30"/>
      <c r="C110" s="30"/>
      <c r="D110" s="30"/>
      <c r="E110" s="30"/>
      <c r="F110" s="30"/>
      <c r="G110" s="30"/>
      <c r="H110" s="30"/>
      <c r="I110" s="30"/>
      <c r="J110" s="30"/>
      <c r="K110" s="30"/>
      <c r="L110" s="30"/>
      <c r="M110" s="30"/>
      <c r="N110" s="30"/>
      <c r="O110" s="30"/>
      <c r="P110" s="30"/>
      <c r="Q110" s="30"/>
      <c r="R110" s="30"/>
      <c r="S110" s="30"/>
      <c r="T110" s="30"/>
    </row>
    <row r="111" spans="1:20">
      <c r="A111" s="30"/>
      <c r="B111" s="30"/>
      <c r="C111" s="30"/>
      <c r="D111" s="30"/>
      <c r="E111" s="30"/>
      <c r="F111" s="30"/>
      <c r="G111" s="30"/>
      <c r="H111" s="30"/>
      <c r="I111" s="30"/>
      <c r="J111" s="30"/>
      <c r="K111" s="30"/>
      <c r="L111" s="30"/>
      <c r="M111" s="30"/>
      <c r="N111" s="30"/>
      <c r="O111" s="30"/>
      <c r="P111" s="30"/>
      <c r="Q111" s="30"/>
      <c r="R111" s="30"/>
      <c r="S111" s="30"/>
      <c r="T111" s="30"/>
    </row>
    <row r="112" spans="1:20">
      <c r="A112" s="30"/>
      <c r="B112" s="30"/>
      <c r="C112" s="30"/>
      <c r="D112" s="30"/>
      <c r="E112" s="30"/>
      <c r="F112" s="30"/>
      <c r="G112" s="30"/>
      <c r="H112" s="30"/>
      <c r="I112" s="30"/>
      <c r="J112" s="30"/>
      <c r="K112" s="30"/>
      <c r="L112" s="30"/>
      <c r="M112" s="30"/>
      <c r="N112" s="30"/>
      <c r="O112" s="30"/>
      <c r="P112" s="30"/>
      <c r="Q112" s="30"/>
      <c r="R112" s="30"/>
      <c r="S112" s="30"/>
      <c r="T112" s="30"/>
    </row>
    <row r="113" spans="1:20">
      <c r="A113" s="30"/>
      <c r="B113" s="30"/>
      <c r="C113" s="30"/>
      <c r="D113" s="30"/>
      <c r="E113" s="30"/>
      <c r="F113" s="30"/>
      <c r="G113" s="30"/>
      <c r="H113" s="30"/>
      <c r="I113" s="30"/>
      <c r="J113" s="30"/>
      <c r="K113" s="30"/>
      <c r="L113" s="30"/>
      <c r="M113" s="30"/>
      <c r="N113" s="30"/>
      <c r="O113" s="30"/>
      <c r="P113" s="30"/>
      <c r="Q113" s="30"/>
      <c r="R113" s="30"/>
      <c r="S113" s="30"/>
      <c r="T113" s="30"/>
    </row>
    <row r="114" spans="1:20">
      <c r="A114" s="30"/>
      <c r="B114" s="30"/>
      <c r="C114" s="30"/>
      <c r="D114" s="30"/>
      <c r="E114" s="30"/>
      <c r="F114" s="30"/>
      <c r="G114" s="30"/>
      <c r="H114" s="30"/>
      <c r="I114" s="30"/>
      <c r="J114" s="30"/>
      <c r="K114" s="30"/>
      <c r="L114" s="30"/>
      <c r="M114" s="30"/>
      <c r="N114" s="30"/>
      <c r="O114" s="30"/>
      <c r="P114" s="30"/>
      <c r="Q114" s="30"/>
      <c r="R114" s="30"/>
      <c r="S114" s="30"/>
      <c r="T114" s="30"/>
    </row>
    <row r="115" spans="1:20">
      <c r="A115" s="30"/>
      <c r="B115" s="30"/>
      <c r="C115" s="30"/>
      <c r="D115" s="30"/>
      <c r="E115" s="30"/>
      <c r="F115" s="30"/>
      <c r="G115" s="30"/>
      <c r="H115" s="30"/>
      <c r="I115" s="30"/>
      <c r="J115" s="30"/>
      <c r="K115" s="30"/>
      <c r="L115" s="30"/>
      <c r="M115" s="30"/>
      <c r="N115" s="30"/>
      <c r="O115" s="30"/>
      <c r="P115" s="30"/>
      <c r="Q115" s="30"/>
      <c r="R115" s="30"/>
      <c r="S115" s="30"/>
      <c r="T115" s="30"/>
    </row>
    <row r="116" spans="1:20">
      <c r="A116" s="30"/>
      <c r="B116" s="30"/>
      <c r="C116" s="30"/>
      <c r="D116" s="30"/>
      <c r="E116" s="30"/>
      <c r="F116" s="30"/>
      <c r="G116" s="30"/>
      <c r="H116" s="30"/>
      <c r="I116" s="30"/>
      <c r="J116" s="30"/>
      <c r="K116" s="30"/>
      <c r="L116" s="30"/>
      <c r="M116" s="30"/>
      <c r="N116" s="30"/>
      <c r="O116" s="30"/>
      <c r="P116" s="30"/>
      <c r="Q116" s="30"/>
      <c r="R116" s="30"/>
      <c r="S116" s="30"/>
      <c r="T116" s="30"/>
    </row>
    <row r="117" spans="1:20">
      <c r="A117" s="30"/>
      <c r="B117" s="30"/>
      <c r="C117" s="30"/>
      <c r="D117" s="30"/>
      <c r="E117" s="30"/>
      <c r="F117" s="30"/>
      <c r="G117" s="30"/>
      <c r="H117" s="30"/>
      <c r="I117" s="30"/>
      <c r="J117" s="30"/>
      <c r="K117" s="30"/>
      <c r="L117" s="30"/>
      <c r="M117" s="30"/>
      <c r="N117" s="30"/>
      <c r="O117" s="30"/>
      <c r="P117" s="30"/>
      <c r="Q117" s="30"/>
      <c r="R117" s="30"/>
      <c r="S117" s="30"/>
      <c r="T117" s="30"/>
    </row>
    <row r="118" spans="1:20">
      <c r="A118" s="30"/>
      <c r="B118" s="30"/>
      <c r="C118" s="30"/>
      <c r="D118" s="30"/>
      <c r="E118" s="30"/>
      <c r="F118" s="30"/>
      <c r="G118" s="30"/>
      <c r="H118" s="30"/>
      <c r="I118" s="30"/>
      <c r="J118" s="30"/>
      <c r="K118" s="30"/>
      <c r="L118" s="30"/>
      <c r="M118" s="30"/>
      <c r="N118" s="30"/>
      <c r="O118" s="30"/>
      <c r="P118" s="30"/>
      <c r="Q118" s="30"/>
      <c r="R118" s="30"/>
      <c r="S118" s="30"/>
      <c r="T118" s="30"/>
    </row>
    <row r="119" spans="1:20">
      <c r="A119" s="30"/>
      <c r="B119" s="30"/>
      <c r="C119" s="30"/>
      <c r="D119" s="30"/>
      <c r="E119" s="30"/>
      <c r="F119" s="30"/>
      <c r="G119" s="30"/>
      <c r="H119" s="30"/>
      <c r="I119" s="30"/>
      <c r="J119" s="30"/>
      <c r="K119" s="30"/>
      <c r="L119" s="30"/>
      <c r="M119" s="30"/>
      <c r="N119" s="30"/>
      <c r="O119" s="30"/>
      <c r="P119" s="30"/>
      <c r="Q119" s="30"/>
      <c r="R119" s="30"/>
      <c r="S119" s="30"/>
      <c r="T119" s="30"/>
    </row>
    <row r="120" spans="1:20">
      <c r="A120" s="30"/>
      <c r="B120" s="30"/>
      <c r="C120" s="30"/>
      <c r="D120" s="30"/>
      <c r="E120" s="30"/>
      <c r="F120" s="30"/>
      <c r="G120" s="30"/>
      <c r="H120" s="30"/>
      <c r="I120" s="30"/>
      <c r="J120" s="30"/>
      <c r="K120" s="30"/>
      <c r="L120" s="30"/>
      <c r="M120" s="30"/>
      <c r="N120" s="30"/>
      <c r="O120" s="30"/>
      <c r="P120" s="30"/>
      <c r="Q120" s="30"/>
      <c r="R120" s="30"/>
      <c r="S120" s="30"/>
      <c r="T120" s="30"/>
    </row>
    <row r="121" spans="1:20">
      <c r="A121" s="30"/>
      <c r="B121" s="30"/>
      <c r="C121" s="30"/>
      <c r="D121" s="30"/>
      <c r="E121" s="30"/>
      <c r="F121" s="30"/>
      <c r="G121" s="30"/>
      <c r="H121" s="30"/>
      <c r="I121" s="30"/>
      <c r="J121" s="30"/>
      <c r="K121" s="30"/>
      <c r="L121" s="30"/>
      <c r="M121" s="30"/>
      <c r="N121" s="30"/>
      <c r="O121" s="30"/>
      <c r="P121" s="30"/>
      <c r="Q121" s="30"/>
      <c r="R121" s="30"/>
      <c r="S121" s="30"/>
      <c r="T121" s="30"/>
    </row>
    <row r="122" spans="1:20">
      <c r="A122" s="30"/>
      <c r="B122" s="30"/>
      <c r="C122" s="30"/>
      <c r="D122" s="30"/>
      <c r="E122" s="30"/>
      <c r="F122" s="30"/>
      <c r="G122" s="30"/>
      <c r="H122" s="30"/>
      <c r="I122" s="30"/>
      <c r="J122" s="30"/>
      <c r="K122" s="30"/>
      <c r="L122" s="30"/>
      <c r="M122" s="30"/>
      <c r="N122" s="30"/>
      <c r="O122" s="30"/>
      <c r="P122" s="30"/>
      <c r="Q122" s="30"/>
      <c r="R122" s="30"/>
      <c r="S122" s="30"/>
      <c r="T122" s="30"/>
    </row>
    <row r="123" spans="1:20">
      <c r="A123" s="30"/>
      <c r="B123" s="30"/>
      <c r="C123" s="30"/>
      <c r="D123" s="30"/>
      <c r="E123" s="30"/>
      <c r="F123" s="30"/>
      <c r="G123" s="30"/>
      <c r="H123" s="30"/>
      <c r="I123" s="30"/>
      <c r="J123" s="30"/>
      <c r="K123" s="30"/>
      <c r="L123" s="30"/>
      <c r="M123" s="30"/>
      <c r="N123" s="30"/>
      <c r="O123" s="30"/>
      <c r="P123" s="30"/>
      <c r="Q123" s="30"/>
      <c r="R123" s="30"/>
      <c r="S123" s="30"/>
      <c r="T123" s="30"/>
    </row>
    <row r="124" spans="1:20">
      <c r="A124" s="30"/>
      <c r="B124" s="30"/>
      <c r="C124" s="30"/>
      <c r="D124" s="30"/>
      <c r="E124" s="30"/>
      <c r="F124" s="30"/>
      <c r="G124" s="30"/>
      <c r="H124" s="30"/>
      <c r="I124" s="30"/>
      <c r="J124" s="30"/>
      <c r="K124" s="30"/>
      <c r="L124" s="30"/>
      <c r="M124" s="30"/>
      <c r="N124" s="30"/>
      <c r="O124" s="30"/>
      <c r="P124" s="30"/>
      <c r="Q124" s="30"/>
      <c r="R124" s="30"/>
      <c r="S124" s="30"/>
      <c r="T124" s="30"/>
    </row>
    <row r="125" spans="1:20">
      <c r="A125" s="30"/>
      <c r="B125" s="30"/>
      <c r="C125" s="30"/>
      <c r="D125" s="30"/>
      <c r="E125" s="30"/>
      <c r="F125" s="30"/>
      <c r="G125" s="30"/>
      <c r="H125" s="30"/>
      <c r="I125" s="30"/>
      <c r="J125" s="30"/>
      <c r="K125" s="30"/>
      <c r="L125" s="30"/>
      <c r="M125" s="30"/>
      <c r="N125" s="30"/>
      <c r="O125" s="30"/>
      <c r="P125" s="30"/>
      <c r="Q125" s="30"/>
      <c r="R125" s="30"/>
      <c r="S125" s="30"/>
      <c r="T125" s="30"/>
    </row>
    <row r="126" spans="1:20">
      <c r="A126" s="30"/>
      <c r="B126" s="30"/>
      <c r="C126" s="30"/>
      <c r="D126" s="30"/>
      <c r="E126" s="30"/>
      <c r="F126" s="30"/>
      <c r="G126" s="30"/>
      <c r="H126" s="30"/>
      <c r="I126" s="30"/>
      <c r="J126" s="30"/>
      <c r="K126" s="30"/>
      <c r="L126" s="30"/>
      <c r="M126" s="30"/>
      <c r="N126" s="30"/>
      <c r="O126" s="30"/>
      <c r="P126" s="30"/>
      <c r="Q126" s="30"/>
      <c r="R126" s="30"/>
      <c r="S126" s="30"/>
      <c r="T126" s="30"/>
    </row>
    <row r="127" spans="1:20">
      <c r="A127" s="30"/>
      <c r="B127" s="30"/>
      <c r="C127" s="30"/>
      <c r="D127" s="30"/>
      <c r="E127" s="30"/>
      <c r="F127" s="30"/>
      <c r="G127" s="30"/>
      <c r="H127" s="30"/>
      <c r="I127" s="30"/>
      <c r="J127" s="30"/>
      <c r="K127" s="30"/>
      <c r="L127" s="30"/>
      <c r="M127" s="30"/>
      <c r="N127" s="30"/>
      <c r="O127" s="30"/>
      <c r="P127" s="30"/>
      <c r="Q127" s="30"/>
      <c r="R127" s="30"/>
      <c r="S127" s="30"/>
      <c r="T127" s="30"/>
    </row>
    <row r="128" spans="1:20">
      <c r="A128" s="30"/>
      <c r="B128" s="30"/>
      <c r="C128" s="30"/>
      <c r="D128" s="30"/>
      <c r="E128" s="30"/>
      <c r="F128" s="30"/>
      <c r="G128" s="30"/>
      <c r="H128" s="30"/>
      <c r="I128" s="30"/>
      <c r="J128" s="30"/>
      <c r="K128" s="30"/>
      <c r="L128" s="30"/>
      <c r="M128" s="30"/>
      <c r="N128" s="30"/>
      <c r="O128" s="30"/>
      <c r="P128" s="30"/>
      <c r="Q128" s="30"/>
      <c r="R128" s="30"/>
      <c r="S128" s="30"/>
      <c r="T128" s="30"/>
    </row>
    <row r="129" spans="1:20">
      <c r="A129" s="30"/>
      <c r="B129" s="30"/>
      <c r="C129" s="30"/>
      <c r="D129" s="30"/>
      <c r="E129" s="30"/>
      <c r="F129" s="30"/>
      <c r="G129" s="30"/>
      <c r="H129" s="30"/>
      <c r="I129" s="30"/>
      <c r="J129" s="30"/>
      <c r="K129" s="30"/>
      <c r="L129" s="30"/>
      <c r="M129" s="30"/>
      <c r="N129" s="30"/>
      <c r="O129" s="30"/>
      <c r="P129" s="30"/>
      <c r="Q129" s="30"/>
      <c r="R129" s="30"/>
      <c r="S129" s="30"/>
      <c r="T129" s="30"/>
    </row>
    <row r="130" spans="1:20">
      <c r="A130" s="30"/>
      <c r="B130" s="30"/>
      <c r="C130" s="30"/>
      <c r="D130" s="30"/>
      <c r="E130" s="30"/>
      <c r="F130" s="30"/>
      <c r="G130" s="30"/>
      <c r="H130" s="30"/>
      <c r="I130" s="30"/>
      <c r="J130" s="30"/>
      <c r="K130" s="30"/>
      <c r="L130" s="30"/>
      <c r="M130" s="30"/>
      <c r="N130" s="30"/>
      <c r="O130" s="30"/>
      <c r="P130" s="30"/>
      <c r="Q130" s="30"/>
      <c r="R130" s="30"/>
      <c r="S130" s="30"/>
      <c r="T130" s="30"/>
    </row>
    <row r="131" spans="1:20">
      <c r="A131" s="30"/>
      <c r="B131" s="30"/>
      <c r="C131" s="30"/>
      <c r="D131" s="30"/>
      <c r="E131" s="30"/>
      <c r="F131" s="30"/>
      <c r="G131" s="30"/>
      <c r="H131" s="30"/>
      <c r="I131" s="30"/>
      <c r="J131" s="30"/>
      <c r="K131" s="30"/>
      <c r="L131" s="30"/>
      <c r="M131" s="30"/>
      <c r="N131" s="30"/>
      <c r="O131" s="30"/>
      <c r="P131" s="30"/>
      <c r="Q131" s="30"/>
      <c r="R131" s="30"/>
      <c r="S131" s="30"/>
      <c r="T131" s="30"/>
    </row>
    <row r="132" spans="1:20">
      <c r="A132" s="30"/>
      <c r="B132" s="30"/>
      <c r="C132" s="30"/>
      <c r="D132" s="30"/>
      <c r="E132" s="30"/>
      <c r="F132" s="30"/>
      <c r="G132" s="30"/>
      <c r="H132" s="30"/>
      <c r="I132" s="30"/>
      <c r="J132" s="30"/>
      <c r="K132" s="30"/>
      <c r="L132" s="30"/>
      <c r="M132" s="30"/>
      <c r="N132" s="30"/>
      <c r="O132" s="30"/>
      <c r="P132" s="30"/>
      <c r="Q132" s="30"/>
      <c r="R132" s="30"/>
      <c r="S132" s="30"/>
      <c r="T132" s="30"/>
    </row>
    <row r="133" spans="1:20">
      <c r="A133" s="30"/>
      <c r="B133" s="30"/>
      <c r="C133" s="30"/>
      <c r="D133" s="30"/>
      <c r="E133" s="30"/>
      <c r="F133" s="30"/>
      <c r="G133" s="30"/>
      <c r="H133" s="30"/>
      <c r="I133" s="30"/>
      <c r="J133" s="30"/>
      <c r="K133" s="30"/>
      <c r="L133" s="30"/>
      <c r="M133" s="30"/>
      <c r="N133" s="30"/>
      <c r="O133" s="30"/>
      <c r="P133" s="30"/>
      <c r="Q133" s="30"/>
      <c r="R133" s="30"/>
      <c r="S133" s="30"/>
      <c r="T133" s="30"/>
    </row>
    <row r="134" spans="1:20">
      <c r="A134" s="30"/>
      <c r="B134" s="30"/>
      <c r="C134" s="30"/>
      <c r="D134" s="30"/>
      <c r="E134" s="30"/>
      <c r="F134" s="30"/>
      <c r="G134" s="30"/>
      <c r="H134" s="30"/>
      <c r="I134" s="30"/>
      <c r="J134" s="30"/>
      <c r="K134" s="30"/>
      <c r="L134" s="30"/>
      <c r="M134" s="30"/>
      <c r="N134" s="30"/>
      <c r="O134" s="30"/>
      <c r="P134" s="30"/>
      <c r="Q134" s="30"/>
      <c r="R134" s="30"/>
      <c r="S134" s="30"/>
      <c r="T134" s="30"/>
    </row>
    <row r="135" spans="1:20">
      <c r="A135" s="30"/>
      <c r="B135" s="30"/>
      <c r="C135" s="30"/>
      <c r="D135" s="30"/>
      <c r="E135" s="30"/>
      <c r="F135" s="30"/>
      <c r="G135" s="30"/>
      <c r="H135" s="30"/>
      <c r="I135" s="30"/>
      <c r="J135" s="30"/>
      <c r="K135" s="30"/>
      <c r="L135" s="30"/>
      <c r="M135" s="30"/>
      <c r="N135" s="30"/>
      <c r="O135" s="30"/>
      <c r="P135" s="30"/>
      <c r="Q135" s="30"/>
      <c r="R135" s="30"/>
      <c r="S135" s="30"/>
      <c r="T135" s="30"/>
    </row>
    <row r="136" spans="1:20">
      <c r="A136" s="30"/>
      <c r="B136" s="30"/>
      <c r="C136" s="30"/>
      <c r="D136" s="30"/>
      <c r="E136" s="30"/>
      <c r="F136" s="30"/>
      <c r="G136" s="30"/>
      <c r="H136" s="30"/>
      <c r="I136" s="30"/>
      <c r="J136" s="30"/>
      <c r="K136" s="30"/>
      <c r="L136" s="30"/>
      <c r="M136" s="30"/>
      <c r="N136" s="30"/>
      <c r="O136" s="30"/>
      <c r="P136" s="30"/>
      <c r="Q136" s="30"/>
      <c r="R136" s="30"/>
      <c r="S136" s="30"/>
      <c r="T136" s="30"/>
    </row>
    <row r="137" spans="1:20">
      <c r="A137" s="30"/>
      <c r="B137" s="30"/>
      <c r="C137" s="30"/>
      <c r="D137" s="30"/>
      <c r="E137" s="30"/>
      <c r="F137" s="30"/>
      <c r="G137" s="30"/>
      <c r="H137" s="30"/>
      <c r="I137" s="30"/>
      <c r="J137" s="30"/>
      <c r="K137" s="30"/>
      <c r="L137" s="30"/>
      <c r="M137" s="30"/>
      <c r="N137" s="30"/>
      <c r="O137" s="30"/>
      <c r="P137" s="30"/>
      <c r="Q137" s="30"/>
      <c r="R137" s="30"/>
      <c r="S137" s="30"/>
      <c r="T137" s="30"/>
    </row>
    <row r="138" spans="1:20">
      <c r="A138" s="30"/>
      <c r="B138" s="30"/>
      <c r="C138" s="30"/>
      <c r="D138" s="30"/>
      <c r="E138" s="30"/>
      <c r="F138" s="30"/>
      <c r="G138" s="30"/>
      <c r="H138" s="30"/>
      <c r="I138" s="30"/>
      <c r="J138" s="30"/>
      <c r="K138" s="30"/>
      <c r="L138" s="30"/>
      <c r="M138" s="30"/>
      <c r="N138" s="30"/>
      <c r="O138" s="30"/>
      <c r="P138" s="30"/>
      <c r="Q138" s="30"/>
      <c r="R138" s="30"/>
      <c r="S138" s="30"/>
      <c r="T138" s="30"/>
    </row>
    <row r="139" spans="1:20">
      <c r="A139" s="30"/>
      <c r="B139" s="30"/>
      <c r="C139" s="30"/>
      <c r="D139" s="30"/>
      <c r="E139" s="30"/>
      <c r="F139" s="30"/>
      <c r="G139" s="30"/>
      <c r="H139" s="30"/>
      <c r="I139" s="30"/>
      <c r="J139" s="30"/>
      <c r="K139" s="30"/>
      <c r="L139" s="30"/>
      <c r="M139" s="30"/>
      <c r="N139" s="30"/>
      <c r="O139" s="30"/>
      <c r="P139" s="30"/>
      <c r="Q139" s="30"/>
      <c r="R139" s="30"/>
      <c r="S139" s="30"/>
      <c r="T139" s="30"/>
    </row>
    <row r="140" spans="1:20">
      <c r="A140" s="30"/>
      <c r="B140" s="30"/>
      <c r="C140" s="30"/>
      <c r="D140" s="30"/>
      <c r="E140" s="30"/>
      <c r="F140" s="30"/>
      <c r="G140" s="30"/>
      <c r="H140" s="30"/>
      <c r="I140" s="30"/>
      <c r="J140" s="30"/>
      <c r="K140" s="30"/>
      <c r="L140" s="30"/>
      <c r="M140" s="30"/>
      <c r="N140" s="30"/>
      <c r="O140" s="30"/>
      <c r="P140" s="30"/>
      <c r="Q140" s="30"/>
      <c r="R140" s="30"/>
      <c r="S140" s="30"/>
      <c r="T140" s="30"/>
    </row>
    <row r="141" spans="1:20">
      <c r="A141" s="30"/>
      <c r="B141" s="30"/>
      <c r="C141" s="30"/>
      <c r="D141" s="30"/>
      <c r="E141" s="30"/>
      <c r="F141" s="30"/>
      <c r="G141" s="30"/>
      <c r="H141" s="30"/>
      <c r="I141" s="30"/>
      <c r="J141" s="30"/>
      <c r="K141" s="30"/>
      <c r="L141" s="30"/>
      <c r="M141" s="30"/>
      <c r="N141" s="30"/>
      <c r="O141" s="30"/>
      <c r="P141" s="30"/>
      <c r="Q141" s="30"/>
      <c r="R141" s="30"/>
      <c r="S141" s="30"/>
      <c r="T141" s="30"/>
    </row>
    <row r="142" spans="1:20">
      <c r="A142" s="30"/>
      <c r="B142" s="30"/>
      <c r="C142" s="30"/>
      <c r="D142" s="30"/>
      <c r="E142" s="30"/>
      <c r="F142" s="30"/>
      <c r="G142" s="30"/>
      <c r="H142" s="30"/>
      <c r="I142" s="30"/>
      <c r="J142" s="30"/>
      <c r="K142" s="30"/>
      <c r="L142" s="30"/>
      <c r="M142" s="30"/>
      <c r="N142" s="30"/>
      <c r="O142" s="30"/>
      <c r="P142" s="30"/>
      <c r="Q142" s="30"/>
      <c r="R142" s="30"/>
      <c r="S142" s="30"/>
      <c r="T142" s="30"/>
    </row>
  </sheetData>
  <mergeCells count="9">
    <mergeCell ref="G21:J21"/>
    <mergeCell ref="L21:O21"/>
    <mergeCell ref="Q21:T21"/>
    <mergeCell ref="G1:T1"/>
    <mergeCell ref="B2:E2"/>
    <mergeCell ref="G2:J2"/>
    <mergeCell ref="L2:O2"/>
    <mergeCell ref="Q2:T2"/>
    <mergeCell ref="A1:E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37" workbookViewId="0">
      <selection activeCell="A6" sqref="A6"/>
    </sheetView>
  </sheetViews>
  <sheetFormatPr defaultRowHeight="14.25"/>
  <cols>
    <col min="1" max="1" width="26" customWidth="1"/>
    <col min="2" max="2" width="13.59765625" customWidth="1"/>
    <col min="6" max="6" width="13.59765625" customWidth="1"/>
    <col min="7" max="7" width="17.1328125" customWidth="1"/>
    <col min="10" max="10" width="12.73046875" bestFit="1" customWidth="1"/>
  </cols>
  <sheetData>
    <row r="1" spans="1:8">
      <c r="A1" s="67" t="s">
        <v>333</v>
      </c>
      <c r="B1" t="s">
        <v>425</v>
      </c>
    </row>
    <row r="2" spans="1:8" s="16" customFormat="1">
      <c r="B2" s="16" t="s">
        <v>20</v>
      </c>
      <c r="C2" s="16" t="s">
        <v>21</v>
      </c>
    </row>
    <row r="3" spans="1:8">
      <c r="A3" t="s">
        <v>22</v>
      </c>
      <c r="B3" s="2">
        <v>1905552000</v>
      </c>
      <c r="C3">
        <v>100</v>
      </c>
    </row>
    <row r="4" spans="1:8">
      <c r="A4" t="s">
        <v>23</v>
      </c>
      <c r="B4" s="2">
        <v>46013000</v>
      </c>
      <c r="C4">
        <v>2.41</v>
      </c>
      <c r="F4" s="16" t="s">
        <v>331</v>
      </c>
    </row>
    <row r="5" spans="1:8">
      <c r="A5" t="s">
        <v>24</v>
      </c>
      <c r="B5" s="2">
        <v>31366000</v>
      </c>
      <c r="C5">
        <v>1.65</v>
      </c>
      <c r="F5" t="s">
        <v>25</v>
      </c>
      <c r="G5" s="2">
        <v>1048053600</v>
      </c>
      <c r="H5">
        <v>35.483870000000003</v>
      </c>
    </row>
    <row r="6" spans="1:8">
      <c r="A6" t="s">
        <v>26</v>
      </c>
      <c r="B6" s="2">
        <v>102690000</v>
      </c>
      <c r="C6">
        <v>5.39</v>
      </c>
      <c r="F6" t="s">
        <v>27</v>
      </c>
      <c r="G6" s="2">
        <v>55226000</v>
      </c>
      <c r="H6">
        <v>1.8697820000000001</v>
      </c>
    </row>
    <row r="7" spans="1:8">
      <c r="A7" t="s">
        <v>28</v>
      </c>
      <c r="B7" s="2">
        <v>106327000</v>
      </c>
      <c r="C7">
        <v>5.58</v>
      </c>
      <c r="F7" t="s">
        <v>29</v>
      </c>
      <c r="G7" s="2">
        <v>369734000</v>
      </c>
      <c r="H7">
        <v>12.51806</v>
      </c>
    </row>
    <row r="8" spans="1:8">
      <c r="A8" t="s">
        <v>30</v>
      </c>
      <c r="B8" s="2">
        <v>86845000</v>
      </c>
      <c r="C8">
        <v>4.5599999999999996</v>
      </c>
      <c r="F8" t="s">
        <v>31</v>
      </c>
      <c r="G8" s="2">
        <v>573289000</v>
      </c>
      <c r="H8">
        <v>19.409800000000001</v>
      </c>
    </row>
    <row r="9" spans="1:8">
      <c r="A9" t="s">
        <v>32</v>
      </c>
      <c r="B9" s="2">
        <v>364272000</v>
      </c>
      <c r="C9">
        <v>19.12</v>
      </c>
      <c r="F9" t="s">
        <v>33</v>
      </c>
      <c r="G9" s="2">
        <v>485078000</v>
      </c>
      <c r="H9">
        <v>16.423249999999999</v>
      </c>
    </row>
    <row r="10" spans="1:8">
      <c r="A10" t="s">
        <v>34</v>
      </c>
      <c r="B10" s="2">
        <v>326302000</v>
      </c>
      <c r="C10">
        <v>17.12</v>
      </c>
      <c r="F10" t="s">
        <v>35</v>
      </c>
      <c r="G10" s="2">
        <v>164224000</v>
      </c>
      <c r="H10">
        <v>5.5601190000000003</v>
      </c>
    </row>
    <row r="11" spans="1:8">
      <c r="A11" t="s">
        <v>36</v>
      </c>
      <c r="B11" s="2">
        <v>55161000</v>
      </c>
      <c r="C11">
        <v>2.89</v>
      </c>
      <c r="F11" t="s">
        <v>37</v>
      </c>
      <c r="G11" s="2">
        <v>258001000</v>
      </c>
      <c r="H11">
        <v>8.7351200000000002</v>
      </c>
    </row>
    <row r="12" spans="1:8">
      <c r="A12" t="s">
        <v>27</v>
      </c>
      <c r="B12" s="2">
        <v>55226000</v>
      </c>
      <c r="C12">
        <v>2.9</v>
      </c>
      <c r="G12" s="2">
        <v>2953605600</v>
      </c>
      <c r="H12">
        <v>100</v>
      </c>
    </row>
    <row r="13" spans="1:8">
      <c r="A13" t="s">
        <v>38</v>
      </c>
      <c r="B13" s="2">
        <v>103615000</v>
      </c>
      <c r="C13">
        <v>5.44</v>
      </c>
    </row>
    <row r="14" spans="1:8">
      <c r="A14" t="s">
        <v>29</v>
      </c>
      <c r="B14" s="2">
        <v>369734000</v>
      </c>
      <c r="C14">
        <v>19.399999999999999</v>
      </c>
    </row>
    <row r="15" spans="1:8">
      <c r="A15" t="s">
        <v>39</v>
      </c>
      <c r="B15" s="2">
        <v>107076000</v>
      </c>
      <c r="C15">
        <v>5.62</v>
      </c>
      <c r="G15" s="2"/>
    </row>
    <row r="16" spans="1:8">
      <c r="A16" t="s">
        <v>37</v>
      </c>
      <c r="B16" s="2">
        <v>150925000</v>
      </c>
      <c r="C16">
        <v>7.92</v>
      </c>
    </row>
    <row r="18" spans="1:8">
      <c r="A18" s="67" t="s">
        <v>332</v>
      </c>
      <c r="B18" t="s">
        <v>424</v>
      </c>
      <c r="C18" s="16"/>
    </row>
    <row r="19" spans="1:8" s="28" customFormat="1">
      <c r="A19" s="16"/>
      <c r="B19" s="16" t="s">
        <v>40</v>
      </c>
      <c r="C19" s="16"/>
    </row>
    <row r="20" spans="1:8">
      <c r="A20" t="s">
        <v>22</v>
      </c>
      <c r="B20" s="2">
        <v>287290000</v>
      </c>
      <c r="C20" t="s">
        <v>21</v>
      </c>
    </row>
    <row r="21" spans="1:8">
      <c r="A21" t="s">
        <v>41</v>
      </c>
      <c r="B21" s="2">
        <v>78153000</v>
      </c>
      <c r="C21" s="3">
        <v>0.27200000000000002</v>
      </c>
      <c r="F21" s="16" t="s">
        <v>331</v>
      </c>
    </row>
    <row r="22" spans="1:8">
      <c r="A22" t="s">
        <v>42</v>
      </c>
      <c r="B22" s="2">
        <v>54222000</v>
      </c>
      <c r="C22" s="3">
        <v>0.18870000000000001</v>
      </c>
      <c r="F22" t="s">
        <v>25</v>
      </c>
      <c r="G22" s="2">
        <v>158009500</v>
      </c>
      <c r="H22">
        <v>35.479999999999997</v>
      </c>
    </row>
    <row r="23" spans="1:8">
      <c r="A23" t="s">
        <v>43</v>
      </c>
      <c r="B23" s="2">
        <v>52526000</v>
      </c>
      <c r="C23" s="3">
        <v>0.18279999999999999</v>
      </c>
      <c r="F23" t="s">
        <v>27</v>
      </c>
      <c r="G23" s="2">
        <v>14245000</v>
      </c>
      <c r="H23">
        <v>3.2</v>
      </c>
    </row>
    <row r="24" spans="1:8">
      <c r="A24" t="s">
        <v>44</v>
      </c>
      <c r="B24" s="2">
        <v>34279000</v>
      </c>
      <c r="C24" s="3">
        <v>0.1193</v>
      </c>
      <c r="F24" t="s">
        <v>29</v>
      </c>
      <c r="G24">
        <v>0</v>
      </c>
      <c r="H24">
        <v>0</v>
      </c>
    </row>
    <row r="25" spans="1:8">
      <c r="A25" t="s">
        <v>45</v>
      </c>
      <c r="B25" s="2">
        <v>14931000</v>
      </c>
      <c r="C25" s="3">
        <v>5.1999999999999998E-2</v>
      </c>
      <c r="F25" t="s">
        <v>31</v>
      </c>
      <c r="G25" s="2">
        <v>136983000</v>
      </c>
      <c r="H25">
        <v>30.76</v>
      </c>
    </row>
    <row r="26" spans="1:8">
      <c r="A26" t="s">
        <v>46</v>
      </c>
      <c r="B26" s="2">
        <v>14245000</v>
      </c>
      <c r="C26" s="3">
        <v>4.9599999999999998E-2</v>
      </c>
      <c r="F26" t="s">
        <v>33</v>
      </c>
      <c r="G26" s="2">
        <v>103574000</v>
      </c>
      <c r="H26">
        <v>23.26</v>
      </c>
    </row>
    <row r="27" spans="1:8">
      <c r="A27" t="s">
        <v>47</v>
      </c>
      <c r="B27" s="2">
        <v>10137000</v>
      </c>
      <c r="C27" s="3">
        <v>3.5299999999999998E-2</v>
      </c>
      <c r="F27" t="s">
        <v>35</v>
      </c>
      <c r="G27" s="2">
        <v>16241000</v>
      </c>
      <c r="H27">
        <v>3.65</v>
      </c>
    </row>
    <row r="28" spans="1:8">
      <c r="A28" t="s">
        <v>48</v>
      </c>
      <c r="B28" s="2">
        <v>9528000</v>
      </c>
      <c r="C28" s="3">
        <v>3.32E-2</v>
      </c>
      <c r="F28" t="s">
        <v>37</v>
      </c>
      <c r="G28" s="2">
        <v>16247000</v>
      </c>
      <c r="H28">
        <v>3.65</v>
      </c>
    </row>
    <row r="29" spans="1:8">
      <c r="A29" t="s">
        <v>49</v>
      </c>
      <c r="B29" s="2">
        <v>4659000</v>
      </c>
      <c r="C29" s="3">
        <v>1.6199999999999999E-2</v>
      </c>
      <c r="G29" s="2">
        <v>287290000</v>
      </c>
      <c r="H29">
        <v>100</v>
      </c>
    </row>
    <row r="30" spans="1:8">
      <c r="A30" t="s">
        <v>50</v>
      </c>
      <c r="B30" s="2">
        <v>2566000</v>
      </c>
      <c r="C30" s="3">
        <v>8.8999999999999999E-3</v>
      </c>
    </row>
    <row r="31" spans="1:8">
      <c r="A31" t="s">
        <v>51</v>
      </c>
      <c r="B31" s="2">
        <v>2370000</v>
      </c>
      <c r="C31" s="3">
        <v>8.2000000000000007E-3</v>
      </c>
    </row>
    <row r="32" spans="1:8">
      <c r="A32" t="s">
        <v>52</v>
      </c>
      <c r="B32" s="2">
        <v>1645000</v>
      </c>
      <c r="C32" s="3">
        <v>5.7000000000000002E-3</v>
      </c>
      <c r="G32" s="2"/>
    </row>
    <row r="33" spans="1:4">
      <c r="A33" t="s">
        <v>53</v>
      </c>
      <c r="B33" s="2">
        <v>1310000</v>
      </c>
      <c r="C33" s="3">
        <v>4.5999999999999999E-3</v>
      </c>
    </row>
    <row r="34" spans="1:4">
      <c r="A34" t="s">
        <v>54</v>
      </c>
      <c r="B34" s="2">
        <v>6719000</v>
      </c>
      <c r="C34" s="3">
        <v>2.3400000000000001E-2</v>
      </c>
    </row>
    <row r="35" spans="1:4" s="33" customFormat="1"/>
    <row r="36" spans="1:4" s="68" customFormat="1">
      <c r="A36" s="69" t="s">
        <v>334</v>
      </c>
    </row>
    <row r="37" spans="1:4">
      <c r="A37" t="s">
        <v>338</v>
      </c>
      <c r="B37" t="s">
        <v>335</v>
      </c>
      <c r="C37" t="s">
        <v>336</v>
      </c>
      <c r="D37" t="s">
        <v>337</v>
      </c>
    </row>
    <row r="38" spans="1:4">
      <c r="A38" s="16" t="s">
        <v>331</v>
      </c>
    </row>
    <row r="39" spans="1:4">
      <c r="A39" t="s">
        <v>25</v>
      </c>
      <c r="B39">
        <f t="shared" ref="B39:B45" si="0">H22*0.6</f>
        <v>21.287999999999997</v>
      </c>
      <c r="C39">
        <f t="shared" ref="C39:C45" si="1">H5*0.4</f>
        <v>14.193548000000002</v>
      </c>
    </row>
    <row r="40" spans="1:4">
      <c r="A40" t="s">
        <v>27</v>
      </c>
      <c r="B40" s="28">
        <f t="shared" si="0"/>
        <v>1.92</v>
      </c>
      <c r="C40" s="28">
        <f t="shared" si="1"/>
        <v>0.74791280000000004</v>
      </c>
    </row>
    <row r="41" spans="1:4">
      <c r="A41" t="s">
        <v>29</v>
      </c>
      <c r="B41" s="28">
        <f t="shared" si="0"/>
        <v>0</v>
      </c>
      <c r="C41" s="28">
        <f t="shared" si="1"/>
        <v>5.0072240000000008</v>
      </c>
    </row>
    <row r="42" spans="1:4">
      <c r="A42" t="s">
        <v>31</v>
      </c>
      <c r="B42" s="28">
        <f t="shared" si="0"/>
        <v>18.456</v>
      </c>
      <c r="C42" s="28">
        <f t="shared" si="1"/>
        <v>7.7639200000000006</v>
      </c>
    </row>
    <row r="43" spans="1:4">
      <c r="A43" t="s">
        <v>33</v>
      </c>
      <c r="B43" s="28">
        <f t="shared" si="0"/>
        <v>13.956000000000001</v>
      </c>
      <c r="C43" s="28">
        <f t="shared" si="1"/>
        <v>6.5693000000000001</v>
      </c>
    </row>
    <row r="44" spans="1:4">
      <c r="A44" t="s">
        <v>35</v>
      </c>
      <c r="B44" s="28">
        <f t="shared" si="0"/>
        <v>2.19</v>
      </c>
      <c r="C44" s="28">
        <f t="shared" si="1"/>
        <v>2.2240476</v>
      </c>
    </row>
    <row r="45" spans="1:4">
      <c r="A45" t="s">
        <v>37</v>
      </c>
      <c r="B45" s="28">
        <f t="shared" si="0"/>
        <v>2.19</v>
      </c>
      <c r="C45" s="28">
        <f t="shared" si="1"/>
        <v>3.4940480000000003</v>
      </c>
    </row>
    <row r="48" spans="1:4">
      <c r="B48" s="16" t="s">
        <v>340</v>
      </c>
      <c r="C48" t="s">
        <v>339</v>
      </c>
    </row>
    <row r="49" spans="1:11">
      <c r="A49" t="s">
        <v>25</v>
      </c>
      <c r="B49">
        <f t="shared" ref="B49:B55" si="2">B39+C39</f>
        <v>35.481547999999997</v>
      </c>
      <c r="C49">
        <v>35</v>
      </c>
    </row>
    <row r="50" spans="1:11">
      <c r="A50" t="s">
        <v>27</v>
      </c>
      <c r="B50" s="28">
        <f t="shared" si="2"/>
        <v>2.6679127999999999</v>
      </c>
      <c r="C50">
        <v>3</v>
      </c>
      <c r="D50" t="s">
        <v>189</v>
      </c>
    </row>
    <row r="51" spans="1:11">
      <c r="A51" t="s">
        <v>29</v>
      </c>
      <c r="B51" s="28">
        <f t="shared" si="2"/>
        <v>5.0072240000000008</v>
      </c>
      <c r="C51">
        <v>5</v>
      </c>
    </row>
    <row r="52" spans="1:11">
      <c r="A52" t="s">
        <v>31</v>
      </c>
      <c r="B52" s="28">
        <f t="shared" si="2"/>
        <v>26.219920000000002</v>
      </c>
      <c r="C52">
        <v>26</v>
      </c>
    </row>
    <row r="53" spans="1:11">
      <c r="A53" t="s">
        <v>33</v>
      </c>
      <c r="B53" s="28">
        <f t="shared" si="2"/>
        <v>20.525300000000001</v>
      </c>
      <c r="C53">
        <v>21</v>
      </c>
    </row>
    <row r="54" spans="1:11">
      <c r="A54" t="s">
        <v>35</v>
      </c>
      <c r="B54" s="28">
        <f t="shared" si="2"/>
        <v>4.4140476</v>
      </c>
      <c r="C54">
        <v>4</v>
      </c>
    </row>
    <row r="55" spans="1:11">
      <c r="A55" t="s">
        <v>37</v>
      </c>
      <c r="B55" s="28">
        <f t="shared" si="2"/>
        <v>5.6840480000000007</v>
      </c>
      <c r="C55">
        <v>6</v>
      </c>
    </row>
    <row r="56" spans="1:11">
      <c r="B56">
        <v>100</v>
      </c>
    </row>
    <row r="58" spans="1:11">
      <c r="A58" t="s">
        <v>55</v>
      </c>
      <c r="B58">
        <f>B50+B51</f>
        <v>7.6751368000000006</v>
      </c>
      <c r="C58">
        <v>8</v>
      </c>
    </row>
    <row r="59" spans="1:11">
      <c r="A59" t="s">
        <v>56</v>
      </c>
      <c r="B59">
        <f>B52+B53+B54+B55</f>
        <v>56.843315600000011</v>
      </c>
      <c r="C59">
        <v>57</v>
      </c>
    </row>
    <row r="64" spans="1:11">
      <c r="I64" s="30"/>
      <c r="J64" s="41"/>
      <c r="K64" s="30"/>
    </row>
    <row r="65" spans="9:11">
      <c r="I65" s="30"/>
      <c r="J65" s="41"/>
      <c r="K65" s="30"/>
    </row>
    <row r="66" spans="9:11">
      <c r="I66" s="30"/>
      <c r="J66" s="41"/>
      <c r="K66" s="30"/>
    </row>
    <row r="67" spans="9:11">
      <c r="I67" s="30"/>
      <c r="J67" s="41"/>
      <c r="K67" s="30"/>
    </row>
    <row r="68" spans="9:11">
      <c r="I68" s="30"/>
      <c r="J68" s="41"/>
      <c r="K68" s="30"/>
    </row>
    <row r="69" spans="9:11">
      <c r="I69" s="30"/>
      <c r="J69" s="41"/>
      <c r="K69" s="30"/>
    </row>
    <row r="70" spans="9:11">
      <c r="I70" s="30"/>
      <c r="J70" s="41"/>
      <c r="K70" s="30"/>
    </row>
    <row r="71" spans="9:11">
      <c r="I71" s="30"/>
      <c r="J71" s="41"/>
      <c r="K71" s="30"/>
    </row>
    <row r="72" spans="9:11">
      <c r="I72" s="30"/>
      <c r="J72" s="41"/>
      <c r="K72" s="30"/>
    </row>
    <row r="73" spans="9:11">
      <c r="I73" s="30"/>
      <c r="J73" s="41"/>
      <c r="K73" s="30"/>
    </row>
    <row r="74" spans="9:11">
      <c r="I74" s="30"/>
      <c r="J74" s="41"/>
      <c r="K74" s="30"/>
    </row>
    <row r="75" spans="9:11">
      <c r="I75" s="30"/>
      <c r="J75" s="41"/>
      <c r="K75" s="30"/>
    </row>
    <row r="76" spans="9:11">
      <c r="I76" s="30"/>
      <c r="J76" s="41"/>
      <c r="K76" s="30"/>
    </row>
    <row r="77" spans="9:11">
      <c r="I77" s="30"/>
      <c r="J77" s="41"/>
      <c r="K77" s="30"/>
    </row>
    <row r="78" spans="9:11">
      <c r="I78" s="30"/>
      <c r="J78" s="41"/>
      <c r="K78" s="30"/>
    </row>
    <row r="79" spans="9:11">
      <c r="I79" s="30"/>
      <c r="J79" s="41"/>
      <c r="K79" s="30"/>
    </row>
    <row r="80" spans="9:11">
      <c r="I80" s="30"/>
      <c r="J80" s="41"/>
      <c r="K80" s="30"/>
    </row>
  </sheetData>
  <sortState ref="I64:K79">
    <sortCondition ref="K64:K79"/>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52" workbookViewId="0">
      <selection activeCell="J12" sqref="J12"/>
    </sheetView>
  </sheetViews>
  <sheetFormatPr defaultRowHeight="14.25"/>
  <cols>
    <col min="1" max="1" width="29.9296875" customWidth="1"/>
    <col min="2" max="2" width="12.53125" customWidth="1"/>
    <col min="3" max="3" width="13" customWidth="1"/>
    <col min="4" max="4" width="16.265625" customWidth="1"/>
    <col min="5" max="5" width="24" customWidth="1"/>
    <col min="6" max="6" width="28.1328125" customWidth="1"/>
    <col min="7" max="7" width="21.86328125" customWidth="1"/>
  </cols>
  <sheetData>
    <row r="1" spans="1:8" s="28" customFormat="1">
      <c r="A1" s="16" t="s">
        <v>491</v>
      </c>
    </row>
    <row r="2" spans="1:8" s="28" customFormat="1">
      <c r="A2" s="16"/>
    </row>
    <row r="3" spans="1:8" s="28" customFormat="1">
      <c r="A3" s="16" t="s">
        <v>441</v>
      </c>
      <c r="B3" s="28" t="s">
        <v>442</v>
      </c>
      <c r="C3" s="28" t="s">
        <v>443</v>
      </c>
      <c r="D3" s="28" t="s">
        <v>444</v>
      </c>
      <c r="E3" s="28" t="s">
        <v>490</v>
      </c>
      <c r="F3" s="28" t="s">
        <v>446</v>
      </c>
      <c r="G3" s="28" t="s">
        <v>447</v>
      </c>
      <c r="H3" s="28" t="s">
        <v>448</v>
      </c>
    </row>
    <row r="4" spans="1:8" s="28" customFormat="1" ht="14.25" customHeight="1">
      <c r="A4" s="126" t="s">
        <v>493</v>
      </c>
      <c r="B4" s="28" t="s">
        <v>37</v>
      </c>
      <c r="C4" s="28">
        <v>2358</v>
      </c>
      <c r="D4" s="28">
        <v>25.599826294647706</v>
      </c>
      <c r="E4" s="28">
        <v>25.599826294647706</v>
      </c>
      <c r="F4" s="28" t="s">
        <v>449</v>
      </c>
    </row>
    <row r="5" spans="1:8" s="28" customFormat="1">
      <c r="A5" s="126"/>
      <c r="B5" s="28" t="s">
        <v>36</v>
      </c>
      <c r="C5" s="28">
        <v>72</v>
      </c>
      <c r="D5" s="28">
        <v>0.78167408533275429</v>
      </c>
      <c r="E5" s="28">
        <v>1.0506347584999269</v>
      </c>
      <c r="F5" s="28">
        <v>0.2689606731671727</v>
      </c>
      <c r="G5" s="28">
        <v>1.0506347584999269</v>
      </c>
      <c r="H5" s="28">
        <v>61441.971691230108</v>
      </c>
    </row>
    <row r="6" spans="1:8" s="28" customFormat="1">
      <c r="A6" s="126"/>
      <c r="B6" s="28" t="s">
        <v>27</v>
      </c>
      <c r="C6" s="28">
        <v>897</v>
      </c>
      <c r="D6" s="28">
        <v>9.7383563131038979</v>
      </c>
      <c r="E6" s="28">
        <v>13.089158032978258</v>
      </c>
      <c r="F6" s="28">
        <v>3.3508017198743603</v>
      </c>
      <c r="G6" s="28">
        <v>13.089158032978258</v>
      </c>
      <c r="H6" s="28">
        <v>765464.56398657523</v>
      </c>
    </row>
    <row r="7" spans="1:8" s="28" customFormat="1">
      <c r="A7" s="126"/>
      <c r="B7" s="28" t="s">
        <v>61</v>
      </c>
      <c r="C7" s="28">
        <v>57</v>
      </c>
      <c r="D7" s="28">
        <v>0.61882531755509718</v>
      </c>
      <c r="E7" s="28">
        <v>0.83175251714577547</v>
      </c>
      <c r="F7" s="28">
        <v>0.21292719959067841</v>
      </c>
      <c r="G7" s="28">
        <v>0.83175251714577558</v>
      </c>
      <c r="H7" s="28">
        <v>48641.560922223842</v>
      </c>
    </row>
    <row r="8" spans="1:8" s="28" customFormat="1">
      <c r="A8" s="126"/>
      <c r="B8" s="28" t="s">
        <v>450</v>
      </c>
      <c r="C8" s="28">
        <v>362</v>
      </c>
      <c r="D8" s="28">
        <v>3.9300835957007925</v>
      </c>
      <c r="E8" s="28">
        <v>5.2823580913468549</v>
      </c>
      <c r="F8" s="28">
        <v>1.3522744956460628</v>
      </c>
      <c r="G8" s="28">
        <v>5.2823580913468557</v>
      </c>
      <c r="H8" s="28">
        <v>308916.57989201811</v>
      </c>
    </row>
    <row r="9" spans="1:8" s="28" customFormat="1">
      <c r="A9" s="126"/>
      <c r="B9" s="28" t="s">
        <v>62</v>
      </c>
      <c r="C9" s="28">
        <v>362</v>
      </c>
      <c r="D9" s="28">
        <v>3.9300835957007925</v>
      </c>
      <c r="E9" s="28">
        <v>5.2823580913468549</v>
      </c>
      <c r="F9" s="28">
        <v>1.3522744956460628</v>
      </c>
      <c r="G9" s="28">
        <v>5.2823580913468557</v>
      </c>
      <c r="H9" s="28">
        <v>308916.57989201811</v>
      </c>
    </row>
    <row r="10" spans="1:8" s="28" customFormat="1">
      <c r="A10" s="126"/>
      <c r="B10" s="28" t="s">
        <v>64</v>
      </c>
      <c r="C10" s="28">
        <v>58</v>
      </c>
      <c r="D10" s="28">
        <v>0.62968190207360764</v>
      </c>
      <c r="E10" s="28">
        <v>0.84634466656938567</v>
      </c>
      <c r="F10" s="28">
        <v>0.21666276449577807</v>
      </c>
      <c r="G10" s="28">
        <v>0.84634466656938567</v>
      </c>
      <c r="H10" s="28">
        <v>49494.921640157598</v>
      </c>
    </row>
    <row r="11" spans="1:8" s="28" customFormat="1">
      <c r="A11" s="126"/>
      <c r="B11" s="28" t="s">
        <v>451</v>
      </c>
      <c r="C11" s="28">
        <v>3338</v>
      </c>
      <c r="D11" s="28">
        <v>36.23927912278797</v>
      </c>
      <c r="E11" s="28">
        <v>48.708594776010507</v>
      </c>
      <c r="F11" s="28">
        <v>12.469315653222536</v>
      </c>
      <c r="G11" s="28">
        <v>48.708594776010507</v>
      </c>
      <c r="H11" s="28">
        <v>2848518.076462863</v>
      </c>
    </row>
    <row r="12" spans="1:8" s="28" customFormat="1">
      <c r="A12" s="126"/>
      <c r="B12" s="28" t="s">
        <v>452</v>
      </c>
      <c r="C12" s="28">
        <v>267</v>
      </c>
      <c r="D12" s="28">
        <v>2.8987080664422975</v>
      </c>
      <c r="E12" s="28">
        <v>3.8961038961038961</v>
      </c>
      <c r="F12" s="28">
        <v>0.9973958296615989</v>
      </c>
      <c r="G12" s="28">
        <v>3.8961038961038965</v>
      </c>
      <c r="H12" s="28">
        <v>227847.31168831172</v>
      </c>
    </row>
    <row r="13" spans="1:8" s="28" customFormat="1">
      <c r="A13" s="61"/>
      <c r="B13" s="28" t="s">
        <v>453</v>
      </c>
      <c r="C13" s="28">
        <v>43</v>
      </c>
      <c r="D13" s="28">
        <v>0.46683313429595047</v>
      </c>
      <c r="E13" s="28">
        <v>0.62746242521523421</v>
      </c>
      <c r="F13" s="28">
        <v>0.16062929091928371</v>
      </c>
      <c r="G13" s="28">
        <v>0.62746242521523421</v>
      </c>
      <c r="H13" s="28">
        <v>36694.510871151317</v>
      </c>
    </row>
    <row r="14" spans="1:8" s="28" customFormat="1">
      <c r="B14" s="28" t="s">
        <v>454</v>
      </c>
      <c r="C14" s="28">
        <v>467</v>
      </c>
      <c r="D14" s="28">
        <v>5.0700249701443925</v>
      </c>
      <c r="E14" s="28">
        <v>6.814533780825915</v>
      </c>
      <c r="F14" s="28">
        <v>1.7445088106815232</v>
      </c>
      <c r="G14" s="28">
        <v>6.8145337808259159</v>
      </c>
      <c r="H14" s="28">
        <v>398519.45527506201</v>
      </c>
    </row>
    <row r="15" spans="1:8" s="28" customFormat="1">
      <c r="B15" s="28" t="s">
        <v>455</v>
      </c>
      <c r="C15" s="28">
        <v>914</v>
      </c>
      <c r="D15" s="28">
        <v>9.9229182499185757</v>
      </c>
      <c r="E15" s="28">
        <v>13.337224573179629</v>
      </c>
      <c r="F15" s="28">
        <v>3.4143063232610538</v>
      </c>
      <c r="G15" s="28">
        <v>13.337224573179629</v>
      </c>
      <c r="H15" s="28">
        <v>779971.69619144895</v>
      </c>
    </row>
    <row r="16" spans="1:8" s="28" customFormat="1">
      <c r="B16" s="28" t="s">
        <v>456</v>
      </c>
      <c r="C16" s="28">
        <v>16</v>
      </c>
      <c r="D16" s="28">
        <v>0.17370535229616763</v>
      </c>
      <c r="E16" s="28">
        <v>0.23347439077776155</v>
      </c>
      <c r="F16" s="28">
        <v>5.9769038481593935E-2</v>
      </c>
      <c r="G16" s="28">
        <v>0.23347439077776155</v>
      </c>
      <c r="H16" s="28">
        <v>13653.771486940026</v>
      </c>
    </row>
    <row r="17" spans="1:8" s="28" customFormat="1">
      <c r="B17" s="28" t="s">
        <v>22</v>
      </c>
      <c r="C17" s="28">
        <v>9211</v>
      </c>
      <c r="D17" s="28">
        <v>100.00000000000001</v>
      </c>
      <c r="E17" s="28">
        <v>99.999999999999986</v>
      </c>
      <c r="F17" s="28">
        <v>25.599826294647709</v>
      </c>
      <c r="G17" s="28">
        <v>99.999999999999986</v>
      </c>
      <c r="H17" s="28">
        <v>5848081</v>
      </c>
    </row>
    <row r="18" spans="1:8" s="28" customFormat="1"/>
    <row r="19" spans="1:8" s="28" customFormat="1">
      <c r="A19" s="16" t="s">
        <v>457</v>
      </c>
      <c r="B19" s="28" t="s">
        <v>458</v>
      </c>
      <c r="C19" s="28" t="s">
        <v>459</v>
      </c>
      <c r="D19" s="28" t="s">
        <v>444</v>
      </c>
      <c r="E19" s="28" t="s">
        <v>445</v>
      </c>
      <c r="F19" s="28" t="s">
        <v>446</v>
      </c>
      <c r="G19" s="28" t="s">
        <v>460</v>
      </c>
      <c r="H19" s="28" t="s">
        <v>448</v>
      </c>
    </row>
    <row r="20" spans="1:8" s="28" customFormat="1" ht="14.25" customHeight="1">
      <c r="A20" s="124" t="s">
        <v>492</v>
      </c>
      <c r="B20" s="28" t="s">
        <v>37</v>
      </c>
      <c r="C20" s="28">
        <v>528</v>
      </c>
      <c r="D20" s="28">
        <v>5.7322766257735314</v>
      </c>
      <c r="E20" s="28">
        <v>5.7322766257735314</v>
      </c>
      <c r="F20" s="28" t="s">
        <v>449</v>
      </c>
    </row>
    <row r="21" spans="1:8" s="28" customFormat="1">
      <c r="A21" s="124"/>
      <c r="B21" s="28" t="s">
        <v>461</v>
      </c>
      <c r="C21" s="28">
        <v>79</v>
      </c>
      <c r="D21" s="28">
        <v>0.85767017696232772</v>
      </c>
      <c r="E21" s="28">
        <v>0.90982379361971666</v>
      </c>
      <c r="F21" s="28">
        <v>5.2153616657389032E-2</v>
      </c>
      <c r="G21" s="28">
        <v>0.90982379361971677</v>
      </c>
      <c r="H21" s="28">
        <v>53207.232408153868</v>
      </c>
    </row>
    <row r="22" spans="1:8" s="28" customFormat="1">
      <c r="A22" s="124"/>
      <c r="B22" s="28" t="s">
        <v>462</v>
      </c>
      <c r="C22" s="28">
        <v>325</v>
      </c>
      <c r="D22" s="28">
        <v>3.5283899685159046</v>
      </c>
      <c r="E22" s="28">
        <v>3.7429459864102266</v>
      </c>
      <c r="F22" s="28">
        <v>0.21455601789432197</v>
      </c>
      <c r="G22" s="28">
        <v>3.7429459864102266</v>
      </c>
      <c r="H22" s="28">
        <v>218890.51307151906</v>
      </c>
    </row>
    <row r="23" spans="1:8" s="28" customFormat="1">
      <c r="A23" s="124"/>
      <c r="B23" s="28" t="s">
        <v>463</v>
      </c>
      <c r="C23" s="28">
        <v>131</v>
      </c>
      <c r="D23" s="28">
        <v>1.4222125719248726</v>
      </c>
      <c r="E23" s="28">
        <v>1.508695151445353</v>
      </c>
      <c r="F23" s="28">
        <v>8.6482579520480551E-2</v>
      </c>
      <c r="G23" s="28">
        <v>1.508695151445353</v>
      </c>
      <c r="H23" s="28">
        <v>88229.714499596914</v>
      </c>
    </row>
    <row r="24" spans="1:8" s="28" customFormat="1">
      <c r="A24" s="124"/>
      <c r="B24" s="28" t="s">
        <v>464</v>
      </c>
      <c r="C24" s="28">
        <v>165</v>
      </c>
      <c r="D24" s="28">
        <v>1.7913364455542284</v>
      </c>
      <c r="E24" s="28">
        <v>1.9002648854082691</v>
      </c>
      <c r="F24" s="28">
        <v>0.10892843985404038</v>
      </c>
      <c r="G24" s="28">
        <v>1.9002648854082689</v>
      </c>
      <c r="H24" s="28">
        <v>111129.02971323275</v>
      </c>
    </row>
    <row r="25" spans="1:8" s="28" customFormat="1">
      <c r="A25" s="124"/>
      <c r="B25" s="28" t="s">
        <v>465</v>
      </c>
      <c r="C25" s="28">
        <v>1149</v>
      </c>
      <c r="D25" s="28">
        <v>12.474215611768539</v>
      </c>
      <c r="E25" s="28">
        <v>13.23275365657031</v>
      </c>
      <c r="F25" s="28">
        <v>0.75853804480177212</v>
      </c>
      <c r="G25" s="28">
        <v>13.232753656570312</v>
      </c>
      <c r="H25" s="28">
        <v>773862.15236669371</v>
      </c>
    </row>
    <row r="26" spans="1:8" s="28" customFormat="1">
      <c r="A26" s="124"/>
      <c r="B26" s="28" t="s">
        <v>466</v>
      </c>
      <c r="C26" s="28">
        <v>255</v>
      </c>
      <c r="D26" s="28">
        <v>2.7684290522201715</v>
      </c>
      <c r="E26" s="28">
        <v>2.9367730047218701</v>
      </c>
      <c r="F26" s="28">
        <v>0.16834395250169876</v>
      </c>
      <c r="G26" s="28">
        <v>2.9367730047218705</v>
      </c>
      <c r="H26" s="28">
        <v>171744.86410226882</v>
      </c>
    </row>
    <row r="27" spans="1:8" s="28" customFormat="1">
      <c r="A27" s="124"/>
      <c r="B27" s="28" t="s">
        <v>467</v>
      </c>
      <c r="C27" s="28">
        <v>527</v>
      </c>
      <c r="D27" s="28">
        <v>5.7214200412550209</v>
      </c>
      <c r="E27" s="28">
        <v>6.069330876425199</v>
      </c>
      <c r="F27" s="28">
        <v>0.34791083517017751</v>
      </c>
      <c r="G27" s="28">
        <v>6.0693308764251981</v>
      </c>
      <c r="H27" s="28">
        <v>354939.38581135549</v>
      </c>
    </row>
    <row r="28" spans="1:8" s="28" customFormat="1">
      <c r="A28" s="124"/>
      <c r="B28" s="28" t="s">
        <v>468</v>
      </c>
      <c r="C28" s="28">
        <v>1164</v>
      </c>
      <c r="D28" s="28">
        <v>12.637064379546196</v>
      </c>
      <c r="E28" s="28">
        <v>13.405505009789243</v>
      </c>
      <c r="F28" s="28">
        <v>0.76844063024304854</v>
      </c>
      <c r="G28" s="28">
        <v>13.405505009789245</v>
      </c>
      <c r="H28" s="28">
        <v>783964.79143153294</v>
      </c>
    </row>
    <row r="29" spans="1:8" s="28" customFormat="1">
      <c r="A29" s="124"/>
      <c r="B29" s="28" t="s">
        <v>469</v>
      </c>
      <c r="C29" s="28">
        <v>237</v>
      </c>
      <c r="D29" s="28">
        <v>2.5730105308869828</v>
      </c>
      <c r="E29" s="28">
        <v>2.7294713808591502</v>
      </c>
      <c r="F29" s="28">
        <v>0.15646084997216711</v>
      </c>
      <c r="G29" s="28">
        <v>2.7294713808591498</v>
      </c>
      <c r="H29" s="28">
        <v>159621.69722446156</v>
      </c>
    </row>
    <row r="30" spans="1:8" s="28" customFormat="1">
      <c r="A30" s="124"/>
      <c r="B30" s="28" t="s">
        <v>470</v>
      </c>
      <c r="C30" s="28">
        <v>101</v>
      </c>
      <c r="D30" s="28">
        <v>1.0965150363695582</v>
      </c>
      <c r="E30" s="28">
        <v>1.163192445007486</v>
      </c>
      <c r="F30" s="28">
        <v>6.667740863792776E-2</v>
      </c>
      <c r="G30" s="28">
        <v>1.163192445007486</v>
      </c>
      <c r="H30" s="28">
        <v>68024.436369918229</v>
      </c>
    </row>
    <row r="31" spans="1:8" s="28" customFormat="1">
      <c r="A31" s="124"/>
      <c r="B31" s="28" t="s">
        <v>471</v>
      </c>
      <c r="C31" s="28">
        <v>780</v>
      </c>
      <c r="D31" s="28">
        <v>8.4681359244381724</v>
      </c>
      <c r="E31" s="28">
        <v>8.9830703673845456</v>
      </c>
      <c r="F31" s="28">
        <v>0.51493444294637281</v>
      </c>
      <c r="G31" s="28">
        <v>8.9830703673845456</v>
      </c>
      <c r="H31" s="28">
        <v>525337.23137164582</v>
      </c>
    </row>
    <row r="32" spans="1:8" s="28" customFormat="1">
      <c r="A32" s="124"/>
      <c r="B32" s="28" t="s">
        <v>472</v>
      </c>
      <c r="C32" s="28">
        <v>203</v>
      </c>
      <c r="D32" s="28">
        <v>2.2038866572576268</v>
      </c>
      <c r="E32" s="28">
        <v>2.3379016468962339</v>
      </c>
      <c r="F32" s="28">
        <v>0.13401498963860725</v>
      </c>
      <c r="G32" s="28">
        <v>2.3379016468962339</v>
      </c>
      <c r="H32" s="28">
        <v>136722.38201082576</v>
      </c>
    </row>
    <row r="33" spans="2:8" s="28" customFormat="1">
      <c r="B33" s="28" t="s">
        <v>473</v>
      </c>
      <c r="C33" s="28">
        <v>49</v>
      </c>
      <c r="D33" s="28">
        <v>0.53197264140701339</v>
      </c>
      <c r="E33" s="28">
        <v>0.56432108718184959</v>
      </c>
      <c r="F33" s="28">
        <v>3.2348445774836233E-2</v>
      </c>
      <c r="G33" s="28">
        <v>0.56432108718184959</v>
      </c>
      <c r="H33" s="28">
        <v>33001.954278475183</v>
      </c>
    </row>
    <row r="34" spans="2:8" s="28" customFormat="1">
      <c r="B34" s="28" t="s">
        <v>474</v>
      </c>
      <c r="C34" s="28">
        <v>220</v>
      </c>
      <c r="D34" s="28">
        <v>2.388448594072305</v>
      </c>
      <c r="E34" s="28">
        <v>2.5336865138776918</v>
      </c>
      <c r="F34" s="28">
        <v>0.14523791980538717</v>
      </c>
      <c r="G34" s="28">
        <v>2.5336865138776923</v>
      </c>
      <c r="H34" s="28">
        <v>148172.03961764369</v>
      </c>
    </row>
    <row r="35" spans="2:8" s="28" customFormat="1">
      <c r="B35" s="28" t="s">
        <v>475</v>
      </c>
      <c r="C35" s="28">
        <v>134</v>
      </c>
      <c r="D35" s="28">
        <v>1.4547823254804038</v>
      </c>
      <c r="E35" s="28">
        <v>1.5432454220891396</v>
      </c>
      <c r="F35" s="28">
        <v>8.8463096608735817E-2</v>
      </c>
      <c r="G35" s="28">
        <v>1.5432454220891396</v>
      </c>
      <c r="H35" s="28">
        <v>90250.242312564777</v>
      </c>
    </row>
    <row r="36" spans="2:8" s="28" customFormat="1">
      <c r="B36" s="28" t="s">
        <v>476</v>
      </c>
      <c r="C36" s="28">
        <v>174</v>
      </c>
      <c r="D36" s="28">
        <v>1.889045706220823</v>
      </c>
      <c r="E36" s="28">
        <v>2.0039156973396293</v>
      </c>
      <c r="F36" s="28">
        <v>0.11486999111880623</v>
      </c>
      <c r="G36" s="28">
        <v>2.0039156973396293</v>
      </c>
      <c r="H36" s="28">
        <v>117190.61315213637</v>
      </c>
    </row>
    <row r="37" spans="2:8" s="28" customFormat="1">
      <c r="B37" s="28" t="s">
        <v>477</v>
      </c>
      <c r="C37" s="28">
        <v>83</v>
      </c>
      <c r="D37" s="28">
        <v>0.90109651503636967</v>
      </c>
      <c r="E37" s="28">
        <v>0.95589082114476565</v>
      </c>
      <c r="F37" s="28">
        <v>5.4794306108396071E-2</v>
      </c>
      <c r="G37" s="28">
        <v>0.95589082114476576</v>
      </c>
      <c r="H37" s="28">
        <v>55901.269492111031</v>
      </c>
    </row>
    <row r="38" spans="2:8" s="28" customFormat="1">
      <c r="B38" s="28" t="s">
        <v>478</v>
      </c>
      <c r="C38" s="28">
        <v>114</v>
      </c>
      <c r="D38" s="28">
        <v>1.2376506351101944</v>
      </c>
      <c r="E38" s="28">
        <v>1.3129102844638949</v>
      </c>
      <c r="F38" s="28">
        <v>7.5259649353700622E-2</v>
      </c>
      <c r="G38" s="28">
        <v>1.3129102844638949</v>
      </c>
      <c r="H38" s="28">
        <v>76780.056892778986</v>
      </c>
    </row>
    <row r="39" spans="2:8" s="28" customFormat="1">
      <c r="B39" s="28" t="s">
        <v>479</v>
      </c>
      <c r="C39" s="28">
        <v>117</v>
      </c>
      <c r="D39" s="28">
        <v>1.270220388665726</v>
      </c>
      <c r="E39" s="28">
        <v>1.3474605551076817</v>
      </c>
      <c r="F39" s="28">
        <v>7.7240166441955915E-2</v>
      </c>
      <c r="G39" s="28">
        <v>1.3474605551076819</v>
      </c>
      <c r="H39" s="28">
        <v>78800.584705746878</v>
      </c>
    </row>
    <row r="40" spans="2:8" s="28" customFormat="1">
      <c r="B40" s="28" t="s">
        <v>480</v>
      </c>
      <c r="C40" s="28">
        <v>148</v>
      </c>
      <c r="D40" s="28">
        <v>1.6067745087395506</v>
      </c>
      <c r="E40" s="28">
        <v>1.704480018426811</v>
      </c>
      <c r="F40" s="28">
        <v>9.7705509687260467E-2</v>
      </c>
      <c r="G40" s="28">
        <v>1.7044800184268112</v>
      </c>
      <c r="H40" s="28">
        <v>99679.372106414856</v>
      </c>
    </row>
    <row r="41" spans="2:8" s="28" customFormat="1">
      <c r="B41" s="28" t="s">
        <v>481</v>
      </c>
      <c r="C41" s="28">
        <v>544</v>
      </c>
      <c r="D41" s="28">
        <v>5.9059819780696996</v>
      </c>
      <c r="E41" s="28">
        <v>6.2651157434066569</v>
      </c>
      <c r="F41" s="28">
        <v>0.35913376533695746</v>
      </c>
      <c r="G41" s="28">
        <v>6.2651157434066569</v>
      </c>
      <c r="H41" s="28">
        <v>366389.0434181735</v>
      </c>
    </row>
    <row r="42" spans="2:8" s="28" customFormat="1">
      <c r="B42" s="28" t="s">
        <v>482</v>
      </c>
      <c r="C42" s="28">
        <v>93</v>
      </c>
      <c r="D42" s="28">
        <v>1.0096623602214745</v>
      </c>
      <c r="E42" s="28">
        <v>1.071058389957388</v>
      </c>
      <c r="F42" s="28">
        <v>6.1396029735913675E-2</v>
      </c>
      <c r="G42" s="28">
        <v>1.0710583899573882</v>
      </c>
      <c r="H42" s="28">
        <v>62636.362202003926</v>
      </c>
    </row>
    <row r="43" spans="2:8" s="28" customFormat="1">
      <c r="B43" s="28" t="s">
        <v>37</v>
      </c>
      <c r="C43" s="28">
        <v>189</v>
      </c>
      <c r="D43" s="28">
        <v>2.0518944739984799</v>
      </c>
      <c r="E43" s="28">
        <v>2.1766670505585628</v>
      </c>
      <c r="F43" s="28">
        <v>0.12477257656008263</v>
      </c>
      <c r="G43" s="28">
        <v>2.1766670505585624</v>
      </c>
      <c r="H43" s="28">
        <v>127293.25221697568</v>
      </c>
    </row>
    <row r="44" spans="2:8" s="28" customFormat="1">
      <c r="B44" s="28" t="s">
        <v>483</v>
      </c>
      <c r="C44" s="28">
        <v>30</v>
      </c>
      <c r="D44" s="28">
        <v>0.32569753555531428</v>
      </c>
      <c r="E44" s="28">
        <v>0.34550270643786712</v>
      </c>
      <c r="F44" s="28">
        <v>1.9805170882552799E-2</v>
      </c>
      <c r="G44" s="28">
        <v>0.34550270643786707</v>
      </c>
      <c r="H44" s="28">
        <v>20205.278129678682</v>
      </c>
    </row>
    <row r="45" spans="2:8" s="28" customFormat="1">
      <c r="B45" s="28" t="s">
        <v>484</v>
      </c>
      <c r="C45" s="28">
        <v>163</v>
      </c>
      <c r="D45" s="28">
        <v>1.7696232765172077</v>
      </c>
      <c r="E45" s="28">
        <v>1.8772313716457445</v>
      </c>
      <c r="F45" s="28">
        <v>0.10760809512853686</v>
      </c>
      <c r="G45" s="28">
        <v>1.8772313716457445</v>
      </c>
      <c r="H45" s="28">
        <v>109782.01117125417</v>
      </c>
    </row>
    <row r="46" spans="2:8" s="28" customFormat="1">
      <c r="B46" s="28" t="s">
        <v>485</v>
      </c>
      <c r="C46" s="28">
        <v>133</v>
      </c>
      <c r="D46" s="28">
        <v>1.4439257409618935</v>
      </c>
      <c r="E46" s="28">
        <v>1.5317286652078774</v>
      </c>
      <c r="F46" s="28">
        <v>8.7802924245984071E-2</v>
      </c>
      <c r="G46" s="28">
        <v>1.5317286652078776</v>
      </c>
      <c r="H46" s="28">
        <v>89576.733041575499</v>
      </c>
    </row>
    <row r="47" spans="2:8" s="28" customFormat="1">
      <c r="B47" s="28" t="s">
        <v>486</v>
      </c>
      <c r="C47" s="28">
        <v>57</v>
      </c>
      <c r="D47" s="28">
        <v>0.61882531755509718</v>
      </c>
      <c r="E47" s="28">
        <v>0.65645514223194745</v>
      </c>
      <c r="F47" s="28">
        <v>3.7629824676850311E-2</v>
      </c>
      <c r="G47" s="28">
        <v>0.65645514223194745</v>
      </c>
      <c r="H47" s="28">
        <v>38390.028446389493</v>
      </c>
    </row>
    <row r="48" spans="2:8" s="28" customFormat="1">
      <c r="B48" s="28" t="s">
        <v>487</v>
      </c>
      <c r="C48" s="28">
        <v>1158</v>
      </c>
      <c r="D48" s="28">
        <v>12.571924872435131</v>
      </c>
      <c r="E48" s="28">
        <v>13.336404468501669</v>
      </c>
      <c r="F48" s="28">
        <v>0.76447959606653793</v>
      </c>
      <c r="G48" s="28">
        <v>13.336404468501669</v>
      </c>
      <c r="H48" s="28">
        <v>779923.73580559716</v>
      </c>
    </row>
    <row r="49" spans="1:8" s="28" customFormat="1">
      <c r="B49" s="28" t="s">
        <v>488</v>
      </c>
      <c r="C49" s="28">
        <v>100</v>
      </c>
      <c r="D49" s="28">
        <v>1.0856584518510477</v>
      </c>
      <c r="E49" s="28">
        <v>1.1516756881262236</v>
      </c>
      <c r="F49" s="28">
        <v>6.6017236275175986E-2</v>
      </c>
      <c r="G49" s="28">
        <v>1.1516756881262238</v>
      </c>
      <c r="H49" s="28">
        <v>67350.927098928951</v>
      </c>
    </row>
    <row r="50" spans="1:8" s="28" customFormat="1">
      <c r="B50" s="28" t="s">
        <v>489</v>
      </c>
      <c r="C50" s="28">
        <v>61</v>
      </c>
      <c r="D50" s="28">
        <v>0.66225165562913912</v>
      </c>
      <c r="E50" s="28">
        <v>0.70252216975699644</v>
      </c>
      <c r="F50" s="28">
        <v>4.0270514127857357E-2</v>
      </c>
      <c r="G50" s="28">
        <v>0.70252216975699644</v>
      </c>
      <c r="H50" s="28">
        <v>41084.065530346656</v>
      </c>
    </row>
    <row r="51" spans="1:8" s="28" customFormat="1">
      <c r="B51" s="28" t="s">
        <v>22</v>
      </c>
      <c r="C51" s="28">
        <v>9211</v>
      </c>
      <c r="E51" s="28">
        <v>100.00000000000003</v>
      </c>
      <c r="F51" s="28">
        <v>5.7322766257735296</v>
      </c>
      <c r="G51" s="28">
        <v>100.00000000000003</v>
      </c>
      <c r="H51" s="28">
        <v>5848081</v>
      </c>
    </row>
    <row r="52" spans="1:8" s="28" customFormat="1"/>
    <row r="53" spans="1:8" s="28" customFormat="1"/>
    <row r="54" spans="1:8" s="28" customFormat="1">
      <c r="A54" s="28" t="s">
        <v>365</v>
      </c>
    </row>
    <row r="55" spans="1:8">
      <c r="A55" t="s">
        <v>36</v>
      </c>
      <c r="B55">
        <v>72</v>
      </c>
    </row>
    <row r="56" spans="1:8">
      <c r="A56" t="s">
        <v>27</v>
      </c>
      <c r="B56">
        <v>897</v>
      </c>
    </row>
    <row r="57" spans="1:8">
      <c r="A57" t="s">
        <v>61</v>
      </c>
      <c r="B57">
        <v>57</v>
      </c>
    </row>
    <row r="58" spans="1:8">
      <c r="A58" t="s">
        <v>62</v>
      </c>
      <c r="B58">
        <v>362</v>
      </c>
    </row>
    <row r="59" spans="1:8">
      <c r="A59" t="s">
        <v>29</v>
      </c>
      <c r="B59">
        <v>362</v>
      </c>
    </row>
    <row r="60" spans="1:8">
      <c r="A60" t="s">
        <v>63</v>
      </c>
      <c r="B60">
        <v>227</v>
      </c>
    </row>
    <row r="61" spans="1:8">
      <c r="A61" t="s">
        <v>64</v>
      </c>
      <c r="B61">
        <v>58</v>
      </c>
    </row>
    <row r="62" spans="1:8">
      <c r="A62" t="s">
        <v>65</v>
      </c>
      <c r="B62">
        <v>3338</v>
      </c>
    </row>
    <row r="63" spans="1:8">
      <c r="A63" t="s">
        <v>66</v>
      </c>
      <c r="B63">
        <v>267</v>
      </c>
    </row>
    <row r="64" spans="1:8">
      <c r="A64" t="s">
        <v>67</v>
      </c>
      <c r="B64">
        <v>43</v>
      </c>
    </row>
    <row r="65" spans="1:3">
      <c r="A65" t="s">
        <v>68</v>
      </c>
      <c r="B65">
        <v>467</v>
      </c>
    </row>
    <row r="66" spans="1:3">
      <c r="A66" t="s">
        <v>69</v>
      </c>
      <c r="B66">
        <v>914</v>
      </c>
    </row>
    <row r="67" spans="1:3">
      <c r="A67" t="s">
        <v>70</v>
      </c>
      <c r="B67">
        <v>16</v>
      </c>
    </row>
    <row r="68" spans="1:3">
      <c r="B68">
        <f>SUM(B55:B67)</f>
        <v>7080</v>
      </c>
      <c r="C68">
        <f>SUM(B55:B61)</f>
        <v>2035</v>
      </c>
    </row>
    <row r="69" spans="1:3">
      <c r="C69">
        <f>C68/B68</f>
        <v>0.28742937853107342</v>
      </c>
    </row>
  </sheetData>
  <mergeCells count="2">
    <mergeCell ref="A20:A32"/>
    <mergeCell ref="A4:A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opLeftCell="A40" zoomScale="80" zoomScaleNormal="80" workbookViewId="0">
      <selection activeCell="D62" sqref="D62"/>
    </sheetView>
  </sheetViews>
  <sheetFormatPr defaultRowHeight="15.75"/>
  <cols>
    <col min="1" max="1" width="19.265625" style="70" customWidth="1"/>
    <col min="2" max="2" width="33.3984375" style="70" customWidth="1"/>
    <col min="3" max="3" width="26" style="70" customWidth="1"/>
    <col min="4" max="4" width="18.265625" style="70" customWidth="1"/>
    <col min="5" max="5" width="26.3984375" style="70" customWidth="1"/>
    <col min="6" max="6" width="34" style="70" customWidth="1"/>
    <col min="7" max="7" width="17.1328125" style="70" customWidth="1"/>
    <col min="8" max="11" width="9.06640625" style="70"/>
    <col min="12" max="12" width="22" style="70" customWidth="1"/>
    <col min="13" max="13" width="18.73046875" style="70" customWidth="1"/>
    <col min="14" max="14" width="13" style="70" customWidth="1"/>
    <col min="15" max="15" width="15.265625" style="70" customWidth="1"/>
    <col min="16" max="16384" width="9.06640625" style="70"/>
  </cols>
  <sheetData>
    <row r="1" spans="1:15">
      <c r="A1" s="132" t="s">
        <v>423</v>
      </c>
      <c r="B1" s="133"/>
      <c r="C1" s="133"/>
      <c r="D1" s="133"/>
      <c r="E1" s="133"/>
      <c r="L1" s="134" t="s">
        <v>354</v>
      </c>
      <c r="M1" s="135"/>
      <c r="N1" s="135"/>
      <c r="O1" s="136"/>
    </row>
    <row r="2" spans="1:15">
      <c r="A2" s="70" t="s">
        <v>225</v>
      </c>
      <c r="L2" s="71"/>
      <c r="M2" s="71" t="s">
        <v>3</v>
      </c>
      <c r="N2" s="71" t="s">
        <v>226</v>
      </c>
      <c r="O2" s="71" t="s">
        <v>265</v>
      </c>
    </row>
    <row r="3" spans="1:15">
      <c r="A3" s="72" t="s">
        <v>100</v>
      </c>
      <c r="B3" s="70" t="s">
        <v>269</v>
      </c>
      <c r="L3" s="73" t="s">
        <v>418</v>
      </c>
      <c r="M3" s="71" t="s">
        <v>252</v>
      </c>
      <c r="N3" s="71" t="s">
        <v>253</v>
      </c>
      <c r="O3" s="71"/>
    </row>
    <row r="4" spans="1:15">
      <c r="A4" s="70" t="s">
        <v>3</v>
      </c>
      <c r="B4" s="70" t="s">
        <v>420</v>
      </c>
      <c r="C4" s="70" t="s">
        <v>263</v>
      </c>
      <c r="D4" s="70" t="s">
        <v>421</v>
      </c>
      <c r="E4" s="70" t="s">
        <v>254</v>
      </c>
      <c r="G4" s="70" t="s">
        <v>106</v>
      </c>
      <c r="L4" s="71" t="s">
        <v>71</v>
      </c>
      <c r="M4" s="71">
        <f t="shared" ref="M4:M12" si="0">C5+C18+D33+D45+C61</f>
        <v>33554623294.795616</v>
      </c>
      <c r="N4" s="71">
        <f>M4/1000000000</f>
        <v>33.554623294795618</v>
      </c>
      <c r="O4" s="71" t="s">
        <v>250</v>
      </c>
    </row>
    <row r="5" spans="1:15">
      <c r="A5" s="70" t="s">
        <v>71</v>
      </c>
      <c r="B5" s="70">
        <v>0.65790924843900933</v>
      </c>
      <c r="C5" s="70">
        <f t="shared" ref="C5:C13" si="1">B5*($G$7)</f>
        <v>14500382747.93738</v>
      </c>
      <c r="D5" s="70">
        <f t="shared" ref="D5:D13" si="2">B5*$G$6</f>
        <v>611184481.95690274</v>
      </c>
      <c r="E5" s="70">
        <f>B5*$G$5</f>
        <v>2885166026.7453499</v>
      </c>
      <c r="G5" s="70">
        <f>'Vehicle Classification'!D41</f>
        <v>4385355630.1128902</v>
      </c>
      <c r="H5" s="70" t="s">
        <v>243</v>
      </c>
      <c r="L5" s="71" t="s">
        <v>85</v>
      </c>
      <c r="M5" s="71">
        <f t="shared" si="0"/>
        <v>2209935494704.5815</v>
      </c>
      <c r="N5" s="71">
        <f t="shared" ref="N5:N12" si="3">M5/1000000000</f>
        <v>2209.9354947045817</v>
      </c>
      <c r="O5" s="71" t="s">
        <v>251</v>
      </c>
    </row>
    <row r="6" spans="1:15">
      <c r="A6" s="70" t="s">
        <v>227</v>
      </c>
      <c r="B6" s="70">
        <v>43.584562258021663</v>
      </c>
      <c r="C6" s="70">
        <f t="shared" si="1"/>
        <v>960607919925.30884</v>
      </c>
      <c r="D6" s="70">
        <f t="shared" si="2"/>
        <v>40489183224.267761</v>
      </c>
      <c r="E6" s="70">
        <f t="shared" ref="E6:E13" si="4">B6*$G$5</f>
        <v>191133805484.22107</v>
      </c>
      <c r="G6" s="70">
        <f>'Vehicle Classification'!D44</f>
        <v>928979921.48162043</v>
      </c>
      <c r="H6" s="70" t="s">
        <v>245</v>
      </c>
      <c r="L6" s="71" t="s">
        <v>12</v>
      </c>
      <c r="M6" s="71">
        <f t="shared" si="0"/>
        <v>2343007375883.8628</v>
      </c>
      <c r="N6" s="71">
        <f t="shared" si="3"/>
        <v>2343.007375883863</v>
      </c>
      <c r="O6" s="71" t="s">
        <v>251</v>
      </c>
    </row>
    <row r="7" spans="1:15">
      <c r="A7" s="70" t="s">
        <v>12</v>
      </c>
      <c r="B7" s="70">
        <v>46.406755210971049</v>
      </c>
      <c r="C7" s="70">
        <f t="shared" si="1"/>
        <v>1022809322479.5267</v>
      </c>
      <c r="D7" s="70">
        <f t="shared" si="2"/>
        <v>43110943812.104668</v>
      </c>
      <c r="E7" s="70">
        <f t="shared" si="4"/>
        <v>203510125239.70261</v>
      </c>
      <c r="G7" s="70">
        <v>22040095624.650002</v>
      </c>
      <c r="H7" s="70" t="s">
        <v>140</v>
      </c>
      <c r="L7" s="71" t="s">
        <v>13</v>
      </c>
      <c r="M7" s="71">
        <f t="shared" si="0"/>
        <v>12446681117.864445</v>
      </c>
      <c r="N7" s="71">
        <f t="shared" si="3"/>
        <v>12.446681117864445</v>
      </c>
      <c r="O7" s="71" t="s">
        <v>251</v>
      </c>
    </row>
    <row r="8" spans="1:15">
      <c r="A8" s="70" t="s">
        <v>13</v>
      </c>
      <c r="B8" s="70">
        <v>0.21329589965044352</v>
      </c>
      <c r="C8" s="70">
        <f t="shared" si="1"/>
        <v>4701062024.6415262</v>
      </c>
      <c r="D8" s="70">
        <f t="shared" si="2"/>
        <v>198147608.1096206</v>
      </c>
      <c r="E8" s="70">
        <f t="shared" si="4"/>
        <v>935378374.41206658</v>
      </c>
      <c r="G8" s="74">
        <f>SUM(G5:G7)</f>
        <v>27354431176.244514</v>
      </c>
      <c r="H8" s="70" t="s">
        <v>141</v>
      </c>
      <c r="L8" s="71" t="s">
        <v>14</v>
      </c>
      <c r="M8" s="71">
        <f t="shared" si="0"/>
        <v>8285994205.4678583</v>
      </c>
      <c r="N8" s="71">
        <f t="shared" si="3"/>
        <v>8.2859942054678584</v>
      </c>
      <c r="O8" s="71" t="s">
        <v>251</v>
      </c>
    </row>
    <row r="9" spans="1:15">
      <c r="A9" s="70" t="s">
        <v>14</v>
      </c>
      <c r="B9" s="70">
        <v>0.14851740313887146</v>
      </c>
      <c r="C9" s="70">
        <f t="shared" si="1"/>
        <v>3273337767.1054215</v>
      </c>
      <c r="D9" s="70">
        <f t="shared" si="2"/>
        <v>137969685.50660297</v>
      </c>
      <c r="E9" s="70">
        <f t="shared" si="4"/>
        <v>651301630.02479577</v>
      </c>
      <c r="L9" s="71" t="s">
        <v>15</v>
      </c>
      <c r="M9" s="71">
        <f t="shared" si="0"/>
        <v>134980833169.73421</v>
      </c>
      <c r="N9" s="71">
        <f t="shared" si="3"/>
        <v>134.98083316973421</v>
      </c>
      <c r="O9" s="71" t="s">
        <v>251</v>
      </c>
    </row>
    <row r="10" spans="1:15">
      <c r="A10" s="70" t="s">
        <v>15</v>
      </c>
      <c r="B10" s="70">
        <v>6.0351559082487106E-2</v>
      </c>
      <c r="C10" s="70">
        <f t="shared" si="1"/>
        <v>1330154133.2747302</v>
      </c>
      <c r="D10" s="70">
        <f t="shared" si="2"/>
        <v>56065386.617742248</v>
      </c>
      <c r="E10" s="70">
        <f t="shared" si="4"/>
        <v>264663049.40847558</v>
      </c>
      <c r="L10" s="71" t="s">
        <v>16</v>
      </c>
      <c r="M10" s="71">
        <f t="shared" si="0"/>
        <v>1460639033.815521</v>
      </c>
      <c r="N10" s="71">
        <f t="shared" si="3"/>
        <v>1.4606390338155211</v>
      </c>
      <c r="O10" s="71" t="s">
        <v>251</v>
      </c>
    </row>
    <row r="11" spans="1:15">
      <c r="A11" s="70" t="s">
        <v>16</v>
      </c>
      <c r="B11" s="70">
        <v>2.6659322316697143E-2</v>
      </c>
      <c r="C11" s="70">
        <f t="shared" si="1"/>
        <v>587574013.14837086</v>
      </c>
      <c r="D11" s="70">
        <f t="shared" si="2"/>
        <v>24765975.152518522</v>
      </c>
      <c r="E11" s="70">
        <f t="shared" si="4"/>
        <v>116910609.21652204</v>
      </c>
      <c r="L11" s="71" t="s">
        <v>17</v>
      </c>
      <c r="M11" s="71">
        <f t="shared" si="0"/>
        <v>748636187.81910157</v>
      </c>
      <c r="N11" s="71">
        <f t="shared" si="3"/>
        <v>0.74863618781910157</v>
      </c>
      <c r="O11" s="71" t="s">
        <v>251</v>
      </c>
    </row>
    <row r="12" spans="1:15">
      <c r="A12" s="70" t="s">
        <v>17</v>
      </c>
      <c r="B12" s="70">
        <v>1.4409591578027047E-2</v>
      </c>
      <c r="C12" s="70">
        <f t="shared" si="1"/>
        <v>317588776.29186743</v>
      </c>
      <c r="D12" s="70">
        <f t="shared" si="2"/>
        <v>13386221.252737785</v>
      </c>
      <c r="E12" s="70">
        <f t="shared" si="4"/>
        <v>63191183.554328196</v>
      </c>
      <c r="L12" s="71" t="s">
        <v>18</v>
      </c>
      <c r="M12" s="71">
        <f t="shared" si="0"/>
        <v>7694584730.1140642</v>
      </c>
      <c r="N12" s="71">
        <f t="shared" si="3"/>
        <v>7.6945847301140642</v>
      </c>
      <c r="O12" s="71" t="s">
        <v>251</v>
      </c>
    </row>
    <row r="13" spans="1:15">
      <c r="A13" s="70" t="s">
        <v>18</v>
      </c>
      <c r="B13" s="70">
        <v>0.15423590606750187</v>
      </c>
      <c r="C13" s="70">
        <f t="shared" si="1"/>
        <v>3399374118.4822764</v>
      </c>
      <c r="D13" s="70">
        <f t="shared" si="2"/>
        <v>143282059.90823448</v>
      </c>
      <c r="E13" s="70">
        <f t="shared" si="4"/>
        <v>676379299.03868222</v>
      </c>
      <c r="L13" s="75"/>
      <c r="M13" s="75"/>
      <c r="N13" s="75"/>
      <c r="O13" s="75"/>
    </row>
    <row r="14" spans="1:15">
      <c r="L14" s="71"/>
      <c r="M14" s="71" t="s">
        <v>226</v>
      </c>
      <c r="N14" s="71" t="s">
        <v>226</v>
      </c>
      <c r="O14" s="71"/>
    </row>
    <row r="15" spans="1:15">
      <c r="L15" s="73" t="s">
        <v>261</v>
      </c>
      <c r="M15" s="71" t="s">
        <v>252</v>
      </c>
      <c r="N15" s="71" t="s">
        <v>255</v>
      </c>
      <c r="O15" s="71"/>
    </row>
    <row r="16" spans="1:15">
      <c r="A16" s="72" t="s">
        <v>417</v>
      </c>
      <c r="L16" s="71" t="s">
        <v>71</v>
      </c>
      <c r="M16" s="71">
        <f t="shared" ref="M16:M24" si="5">E5+F33</f>
        <v>9387864552.5901642</v>
      </c>
      <c r="N16" s="71">
        <f>M16/1000000000</f>
        <v>9.3878645525901643</v>
      </c>
      <c r="O16" s="71" t="s">
        <v>250</v>
      </c>
    </row>
    <row r="17" spans="1:15">
      <c r="A17" s="70" t="s">
        <v>3</v>
      </c>
      <c r="B17" s="70" t="s">
        <v>420</v>
      </c>
      <c r="C17" s="70" t="s">
        <v>238</v>
      </c>
      <c r="G17" s="70" t="s">
        <v>106</v>
      </c>
      <c r="L17" s="71" t="s">
        <v>85</v>
      </c>
      <c r="M17" s="71">
        <f t="shared" si="5"/>
        <v>540320349419.43329</v>
      </c>
      <c r="N17" s="71">
        <f t="shared" ref="N17:N24" si="6">M17/1000000000</f>
        <v>540.32034941943334</v>
      </c>
      <c r="O17" s="71" t="s">
        <v>251</v>
      </c>
    </row>
    <row r="18" spans="1:15">
      <c r="A18" s="70" t="s">
        <v>71</v>
      </c>
      <c r="B18" s="70">
        <v>0.78428950536219288</v>
      </c>
      <c r="C18" s="70">
        <f t="shared" ref="C18:C26" si="7">B18*$G$18</f>
        <v>15262198737.722445</v>
      </c>
      <c r="G18" s="70">
        <f>'Vehicle Classification'!D29</f>
        <v>19459904325.347572</v>
      </c>
      <c r="H18" s="70" t="s">
        <v>239</v>
      </c>
      <c r="L18" s="71" t="s">
        <v>12</v>
      </c>
      <c r="M18" s="71">
        <f t="shared" si="5"/>
        <v>552696669174.91479</v>
      </c>
      <c r="N18" s="71">
        <f t="shared" si="6"/>
        <v>552.69666917491475</v>
      </c>
      <c r="O18" s="71" t="s">
        <v>251</v>
      </c>
    </row>
    <row r="19" spans="1:15">
      <c r="A19" s="70" t="s">
        <v>227</v>
      </c>
      <c r="B19" s="70">
        <v>52.550006999076942</v>
      </c>
      <c r="C19" s="70">
        <f t="shared" si="7"/>
        <v>1022618108498.3826</v>
      </c>
      <c r="G19" s="76">
        <v>19459904325.347572</v>
      </c>
      <c r="H19" s="70" t="s">
        <v>240</v>
      </c>
      <c r="L19" s="71" t="s">
        <v>13</v>
      </c>
      <c r="M19" s="71">
        <f t="shared" si="5"/>
        <v>1179077069.182591</v>
      </c>
      <c r="N19" s="71">
        <f t="shared" si="6"/>
        <v>1.1790770691825909</v>
      </c>
      <c r="O19" s="71" t="s">
        <v>251</v>
      </c>
    </row>
    <row r="20" spans="1:15">
      <c r="A20" s="70" t="s">
        <v>12</v>
      </c>
      <c r="B20" s="70">
        <v>55.837706002552913</v>
      </c>
      <c r="C20" s="70">
        <f t="shared" si="7"/>
        <v>1086596416556.5656</v>
      </c>
      <c r="L20" s="71" t="s">
        <v>14</v>
      </c>
      <c r="M20" s="71">
        <f t="shared" si="5"/>
        <v>3982428022.1927328</v>
      </c>
      <c r="N20" s="71">
        <f t="shared" si="6"/>
        <v>3.9824280221927326</v>
      </c>
      <c r="O20" s="71" t="s">
        <v>251</v>
      </c>
    </row>
    <row r="21" spans="1:15">
      <c r="A21" s="70" t="s">
        <v>13</v>
      </c>
      <c r="B21" s="70">
        <v>0.35522947136617439</v>
      </c>
      <c r="C21" s="70">
        <f t="shared" si="7"/>
        <v>6912731526.3295488</v>
      </c>
      <c r="L21" s="71" t="s">
        <v>15</v>
      </c>
      <c r="M21" s="71">
        <f t="shared" si="5"/>
        <v>776545657573.37537</v>
      </c>
      <c r="N21" s="71">
        <f t="shared" si="6"/>
        <v>776.54565757337537</v>
      </c>
      <c r="O21" s="71" t="s">
        <v>251</v>
      </c>
    </row>
    <row r="22" spans="1:15">
      <c r="A22" s="70" t="s">
        <v>14</v>
      </c>
      <c r="B22" s="70">
        <v>0.18523235463626447</v>
      </c>
      <c r="C22" s="70">
        <f t="shared" si="7"/>
        <v>3604603899.1805587</v>
      </c>
      <c r="L22" s="71" t="s">
        <v>16</v>
      </c>
      <c r="M22" s="71">
        <f t="shared" si="5"/>
        <v>650639854.55221117</v>
      </c>
      <c r="N22" s="71">
        <f t="shared" si="6"/>
        <v>0.65063985455221118</v>
      </c>
      <c r="O22" s="71" t="s">
        <v>251</v>
      </c>
    </row>
    <row r="23" spans="1:15">
      <c r="A23" s="70" t="s">
        <v>15</v>
      </c>
      <c r="B23" s="70">
        <v>7.2022621544517898E-2</v>
      </c>
      <c r="C23" s="70">
        <f t="shared" si="7"/>
        <v>1401553324.517035</v>
      </c>
      <c r="L23" s="71" t="s">
        <v>17</v>
      </c>
      <c r="M23" s="71">
        <f t="shared" si="5"/>
        <v>215729751.22012082</v>
      </c>
      <c r="N23" s="71">
        <f t="shared" si="6"/>
        <v>0.21572975122012081</v>
      </c>
      <c r="O23" s="71" t="s">
        <v>251</v>
      </c>
    </row>
    <row r="24" spans="1:15">
      <c r="A24" s="70" t="s">
        <v>16</v>
      </c>
      <c r="B24" s="70">
        <v>3.2871956819600506E-2</v>
      </c>
      <c r="C24" s="70">
        <f t="shared" si="7"/>
        <v>639685134.69638252</v>
      </c>
      <c r="L24" s="71" t="s">
        <v>18</v>
      </c>
      <c r="M24" s="71">
        <f t="shared" si="5"/>
        <v>1777123827.2885928</v>
      </c>
      <c r="N24" s="71">
        <f t="shared" si="6"/>
        <v>1.7771238272885928</v>
      </c>
      <c r="O24" s="71" t="s">
        <v>251</v>
      </c>
    </row>
    <row r="25" spans="1:15">
      <c r="A25" s="70" t="s">
        <v>17</v>
      </c>
      <c r="B25" s="70">
        <v>1.7797904831518292E-2</v>
      </c>
      <c r="C25" s="70">
        <f t="shared" si="7"/>
        <v>346345525.21298724</v>
      </c>
      <c r="L25" s="75"/>
      <c r="M25" s="75"/>
      <c r="N25" s="75"/>
      <c r="O25" s="75"/>
    </row>
    <row r="26" spans="1:15">
      <c r="A26" s="70" t="s">
        <v>18</v>
      </c>
      <c r="B26" s="70">
        <v>0.18215354798332398</v>
      </c>
      <c r="C26" s="70">
        <f t="shared" si="7"/>
        <v>3544690616.2780929</v>
      </c>
      <c r="L26" s="71"/>
      <c r="M26" s="71" t="s">
        <v>226</v>
      </c>
      <c r="N26" s="71" t="s">
        <v>226</v>
      </c>
      <c r="O26" s="71"/>
    </row>
    <row r="27" spans="1:15">
      <c r="L27" s="73" t="s">
        <v>262</v>
      </c>
      <c r="M27" s="71" t="s">
        <v>252</v>
      </c>
      <c r="N27" s="71" t="s">
        <v>255</v>
      </c>
      <c r="O27" s="71"/>
    </row>
    <row r="28" spans="1:15">
      <c r="A28" s="132" t="s">
        <v>422</v>
      </c>
      <c r="B28" s="133"/>
      <c r="C28" s="133"/>
      <c r="D28" s="133"/>
      <c r="E28" s="133"/>
      <c r="F28" s="133"/>
      <c r="G28" s="133"/>
      <c r="H28" s="133"/>
      <c r="I28" s="133"/>
      <c r="J28" s="133"/>
      <c r="L28" s="71" t="s">
        <v>71</v>
      </c>
      <c r="M28" s="71">
        <f>D5+E33</f>
        <v>1687378512.2480729</v>
      </c>
      <c r="N28" s="71">
        <f>M28/1000000000</f>
        <v>1.6873785122480729</v>
      </c>
      <c r="O28" s="71" t="s">
        <v>250</v>
      </c>
    </row>
    <row r="29" spans="1:15">
      <c r="A29" s="137" t="s">
        <v>355</v>
      </c>
      <c r="B29" s="137"/>
      <c r="C29" s="137"/>
      <c r="D29" s="137"/>
      <c r="E29" s="137"/>
      <c r="F29" s="137"/>
      <c r="G29" s="137"/>
      <c r="H29" s="137"/>
      <c r="I29" s="137"/>
      <c r="J29" s="137"/>
      <c r="L29" s="71" t="s">
        <v>85</v>
      </c>
      <c r="M29" s="71">
        <f>D6+E34</f>
        <v>98279417931.828461</v>
      </c>
      <c r="N29" s="71">
        <f t="shared" ref="N29:N37" si="8">M29/1000000000</f>
        <v>98.279417931828462</v>
      </c>
      <c r="O29" s="71" t="s">
        <v>251</v>
      </c>
    </row>
    <row r="30" spans="1:15">
      <c r="A30" s="77" t="s">
        <v>419</v>
      </c>
      <c r="B30" s="77"/>
      <c r="C30" s="77"/>
      <c r="D30" s="77"/>
      <c r="E30" s="77"/>
      <c r="F30" s="77"/>
      <c r="G30" s="77"/>
      <c r="H30" s="77"/>
      <c r="I30" s="77"/>
      <c r="J30" s="77"/>
      <c r="L30" s="71"/>
      <c r="M30" s="71"/>
      <c r="N30" s="71"/>
      <c r="O30" s="71"/>
    </row>
    <row r="31" spans="1:15">
      <c r="A31" s="70" t="s">
        <v>228</v>
      </c>
      <c r="B31" s="70">
        <v>290000</v>
      </c>
      <c r="L31" s="71" t="s">
        <v>12</v>
      </c>
      <c r="M31" s="71">
        <f t="shared" ref="M31:M37" si="9">D7+E35</f>
        <v>100901178519.66536</v>
      </c>
      <c r="N31" s="71">
        <f t="shared" si="8"/>
        <v>100.90117851966536</v>
      </c>
      <c r="O31" s="71" t="s">
        <v>251</v>
      </c>
    </row>
    <row r="32" spans="1:15">
      <c r="A32" s="72" t="s">
        <v>229</v>
      </c>
      <c r="B32" s="70" t="s">
        <v>420</v>
      </c>
      <c r="C32" s="70" t="s">
        <v>308</v>
      </c>
      <c r="D32" s="70" t="s">
        <v>264</v>
      </c>
      <c r="E32" s="70" t="s">
        <v>262</v>
      </c>
      <c r="F32" s="70" t="s">
        <v>261</v>
      </c>
      <c r="G32" s="70" t="s">
        <v>106</v>
      </c>
      <c r="L32" s="71" t="s">
        <v>13</v>
      </c>
      <c r="M32" s="71">
        <f t="shared" si="9"/>
        <v>238479645.56444252</v>
      </c>
      <c r="N32" s="71">
        <f t="shared" si="8"/>
        <v>0.23847964556444251</v>
      </c>
      <c r="O32" s="71" t="s">
        <v>251</v>
      </c>
    </row>
    <row r="33" spans="1:15">
      <c r="A33" s="70" t="s">
        <v>231</v>
      </c>
      <c r="B33" s="70">
        <v>745896.4963</v>
      </c>
      <c r="C33" s="70">
        <f t="shared" ref="C33:C41" si="10">B33/$B$31</f>
        <v>2.5720568837931035</v>
      </c>
      <c r="D33" s="70">
        <f t="shared" ref="D33:D41" si="11">C33*($G$35)</f>
        <v>1105475524.6919844</v>
      </c>
      <c r="E33" s="70">
        <f t="shared" ref="E33:E41" si="12">C33*$G$33</f>
        <v>1076194030.2911701</v>
      </c>
      <c r="F33" s="70">
        <f t="shared" ref="F33:F41" si="13">C33*$G$34</f>
        <v>6502698525.8448153</v>
      </c>
      <c r="G33" s="70">
        <f>'Vehicle Classification'!D48</f>
        <v>418417662.94999999</v>
      </c>
      <c r="H33" s="70" t="s">
        <v>247</v>
      </c>
      <c r="L33" s="71" t="s">
        <v>14</v>
      </c>
      <c r="M33" s="71">
        <f t="shared" si="9"/>
        <v>689269783.94239056</v>
      </c>
      <c r="N33" s="71">
        <f t="shared" si="8"/>
        <v>0.68926978394239058</v>
      </c>
      <c r="O33" s="71" t="s">
        <v>251</v>
      </c>
    </row>
    <row r="34" spans="1:15">
      <c r="A34" s="72" t="s">
        <v>85</v>
      </c>
      <c r="B34" s="76">
        <f>B35</f>
        <v>40053682.119999997</v>
      </c>
      <c r="C34" s="76">
        <f t="shared" si="10"/>
        <v>138.11614524137931</v>
      </c>
      <c r="D34" s="70">
        <f t="shared" si="11"/>
        <v>59362613280.923859</v>
      </c>
      <c r="E34" s="70">
        <f t="shared" si="12"/>
        <v>57790234707.560692</v>
      </c>
      <c r="F34" s="70">
        <f t="shared" si="13"/>
        <v>349186543935.21222</v>
      </c>
      <c r="G34" s="78">
        <f>'Vehicle Classification'!D47</f>
        <v>2528209452.4499998</v>
      </c>
      <c r="H34" s="70" t="s">
        <v>246</v>
      </c>
      <c r="L34" s="71" t="s">
        <v>15</v>
      </c>
      <c r="M34" s="71">
        <f t="shared" si="9"/>
        <v>128530262493.37178</v>
      </c>
      <c r="N34" s="71">
        <f t="shared" si="8"/>
        <v>128.53026249337179</v>
      </c>
      <c r="O34" s="71" t="s">
        <v>251</v>
      </c>
    </row>
    <row r="35" spans="1:15">
      <c r="A35" s="79" t="s">
        <v>12</v>
      </c>
      <c r="B35" s="79">
        <v>40053682.119999997</v>
      </c>
      <c r="C35" s="79">
        <f t="shared" si="10"/>
        <v>138.11614524137931</v>
      </c>
      <c r="D35" s="70">
        <f t="shared" si="11"/>
        <v>59362613280.923859</v>
      </c>
      <c r="E35" s="70">
        <f t="shared" si="12"/>
        <v>57790234707.560692</v>
      </c>
      <c r="F35" s="70">
        <f t="shared" si="13"/>
        <v>349186543935.21222</v>
      </c>
      <c r="G35" s="79">
        <f>'Vehicle Classification'!D32</f>
        <v>429802129.05000001</v>
      </c>
      <c r="H35" s="70" t="s">
        <v>248</v>
      </c>
      <c r="L35" s="71" t="s">
        <v>16</v>
      </c>
      <c r="M35" s="71">
        <f t="shared" si="9"/>
        <v>113097953.84400427</v>
      </c>
      <c r="N35" s="71">
        <f t="shared" si="8"/>
        <v>0.11309795384400427</v>
      </c>
      <c r="O35" s="71" t="s">
        <v>251</v>
      </c>
    </row>
    <row r="36" spans="1:15">
      <c r="A36" s="70" t="s">
        <v>13</v>
      </c>
      <c r="B36" s="70">
        <v>27953.626</v>
      </c>
      <c r="C36" s="70">
        <f t="shared" si="10"/>
        <v>9.6391813793103451E-2</v>
      </c>
      <c r="D36" s="70">
        <f t="shared" si="11"/>
        <v>41429406.791267022</v>
      </c>
      <c r="E36" s="70">
        <f t="shared" si="12"/>
        <v>40332037.454821922</v>
      </c>
      <c r="F36" s="70">
        <f t="shared" si="13"/>
        <v>243698694.77052441</v>
      </c>
      <c r="G36" s="72">
        <f>SUM(G33:G35)</f>
        <v>3376429244.4499998</v>
      </c>
      <c r="H36" s="70" t="s">
        <v>249</v>
      </c>
      <c r="L36" s="71" t="s">
        <v>17</v>
      </c>
      <c r="M36" s="71">
        <f t="shared" si="9"/>
        <v>38631293.780494913</v>
      </c>
      <c r="N36" s="71">
        <f t="shared" si="8"/>
        <v>3.8631293780494916E-2</v>
      </c>
      <c r="O36" s="71" t="s">
        <v>251</v>
      </c>
    </row>
    <row r="37" spans="1:15">
      <c r="A37" s="70" t="s">
        <v>14</v>
      </c>
      <c r="B37" s="70">
        <v>382099.1385</v>
      </c>
      <c r="C37" s="70">
        <f t="shared" si="10"/>
        <v>1.3175832362068967</v>
      </c>
      <c r="D37" s="70">
        <f t="shared" si="11"/>
        <v>566300080.12231326</v>
      </c>
      <c r="E37" s="70">
        <f t="shared" si="12"/>
        <v>551300098.43578756</v>
      </c>
      <c r="F37" s="70">
        <f t="shared" si="13"/>
        <v>3331126392.1679368</v>
      </c>
      <c r="L37" s="71" t="s">
        <v>18</v>
      </c>
      <c r="M37" s="71">
        <f t="shared" si="9"/>
        <v>325454843.32576525</v>
      </c>
      <c r="N37" s="71">
        <f t="shared" si="8"/>
        <v>0.32545484332576524</v>
      </c>
      <c r="O37" s="71" t="s">
        <v>251</v>
      </c>
    </row>
    <row r="38" spans="1:15">
      <c r="A38" s="70" t="s">
        <v>15</v>
      </c>
      <c r="B38" s="70">
        <v>89043844.129999995</v>
      </c>
      <c r="C38" s="70">
        <f t="shared" si="10"/>
        <v>307.04773837931032</v>
      </c>
      <c r="D38" s="70">
        <f t="shared" si="11"/>
        <v>131969771675.41498</v>
      </c>
      <c r="E38" s="70">
        <f t="shared" si="12"/>
        <v>128474197106.75404</v>
      </c>
      <c r="F38" s="70">
        <f t="shared" si="13"/>
        <v>776280994523.96692</v>
      </c>
      <c r="L38" s="80"/>
      <c r="M38" s="81"/>
      <c r="N38" s="81"/>
      <c r="O38" s="80"/>
    </row>
    <row r="39" spans="1:15">
      <c r="A39" s="70" t="s">
        <v>16</v>
      </c>
      <c r="B39" s="70">
        <v>61221.779310000005</v>
      </c>
      <c r="C39" s="70">
        <f t="shared" si="10"/>
        <v>0.21110958382758624</v>
      </c>
      <c r="D39" s="70">
        <f t="shared" si="11"/>
        <v>90735348.591956019</v>
      </c>
      <c r="E39" s="70">
        <f t="shared" si="12"/>
        <v>88331978.691485748</v>
      </c>
      <c r="F39" s="70">
        <f t="shared" si="13"/>
        <v>533729245.33568913</v>
      </c>
      <c r="L39" s="71"/>
      <c r="M39" s="71" t="s">
        <v>226</v>
      </c>
      <c r="N39" s="71" t="s">
        <v>226</v>
      </c>
      <c r="O39" s="71"/>
    </row>
    <row r="40" spans="1:15">
      <c r="A40" s="70" t="s">
        <v>17</v>
      </c>
      <c r="B40" s="70">
        <v>17497.041069999999</v>
      </c>
      <c r="C40" s="70">
        <f t="shared" si="10"/>
        <v>6.0334624379310343E-2</v>
      </c>
      <c r="D40" s="70">
        <f t="shared" si="11"/>
        <v>25931950.013659623</v>
      </c>
      <c r="E40" s="70">
        <f t="shared" si="12"/>
        <v>25245072.527757127</v>
      </c>
      <c r="F40" s="70">
        <f t="shared" si="13"/>
        <v>152538567.66579261</v>
      </c>
      <c r="L40" s="73" t="s">
        <v>266</v>
      </c>
      <c r="M40" s="71" t="s">
        <v>252</v>
      </c>
      <c r="N40" s="71" t="s">
        <v>255</v>
      </c>
      <c r="O40" s="71"/>
    </row>
    <row r="41" spans="1:15">
      <c r="A41" s="70" t="s">
        <v>18</v>
      </c>
      <c r="B41" s="70">
        <v>126261.65640000001</v>
      </c>
      <c r="C41" s="70">
        <f t="shared" si="10"/>
        <v>0.43538502206896557</v>
      </c>
      <c r="D41" s="70">
        <f t="shared" si="11"/>
        <v>187129409.44172263</v>
      </c>
      <c r="E41" s="70">
        <f t="shared" si="12"/>
        <v>182172783.41753075</v>
      </c>
      <c r="F41" s="70">
        <f t="shared" si="13"/>
        <v>1100744528.2499106</v>
      </c>
      <c r="L41" s="71" t="s">
        <v>71</v>
      </c>
      <c r="M41" s="71">
        <f>M4+M28</f>
        <v>35242001807.043686</v>
      </c>
      <c r="N41" s="71">
        <f>M41/1000000000</f>
        <v>35.242001807043685</v>
      </c>
      <c r="O41" s="71" t="s">
        <v>250</v>
      </c>
    </row>
    <row r="42" spans="1:15">
      <c r="L42" s="71" t="s">
        <v>85</v>
      </c>
      <c r="M42" s="71">
        <f>M5+M29</f>
        <v>2308214912636.4102</v>
      </c>
      <c r="N42" s="71">
        <f t="shared" ref="N42:N49" si="14">M42/1000000000</f>
        <v>2308.2149126364102</v>
      </c>
      <c r="O42" s="71" t="s">
        <v>251</v>
      </c>
    </row>
    <row r="43" spans="1:15">
      <c r="A43" s="70" t="s">
        <v>232</v>
      </c>
      <c r="B43" s="70">
        <v>185000</v>
      </c>
      <c r="L43" s="71" t="s">
        <v>12</v>
      </c>
      <c r="M43" s="71">
        <f t="shared" ref="M43:M49" si="15">M6+M31</f>
        <v>2443908554403.5283</v>
      </c>
      <c r="N43" s="71">
        <f t="shared" si="14"/>
        <v>2443.9085544035283</v>
      </c>
      <c r="O43" s="71" t="s">
        <v>251</v>
      </c>
    </row>
    <row r="44" spans="1:15">
      <c r="A44" s="72" t="s">
        <v>233</v>
      </c>
      <c r="B44" s="70" t="s">
        <v>420</v>
      </c>
      <c r="C44" s="70" t="s">
        <v>234</v>
      </c>
      <c r="D44" s="70" t="s">
        <v>230</v>
      </c>
      <c r="G44" s="70" t="s">
        <v>106</v>
      </c>
      <c r="L44" s="71" t="s">
        <v>13</v>
      </c>
      <c r="M44" s="71">
        <f t="shared" si="15"/>
        <v>12685160763.428886</v>
      </c>
      <c r="N44" s="71">
        <f t="shared" si="14"/>
        <v>12.685160763428886</v>
      </c>
      <c r="O44" s="71" t="s">
        <v>251</v>
      </c>
    </row>
    <row r="45" spans="1:15">
      <c r="A45" s="70" t="s">
        <v>231</v>
      </c>
      <c r="B45" s="70">
        <v>375220.89250000002</v>
      </c>
      <c r="C45" s="70">
        <f t="shared" ref="C45:C53" si="16">B45/$B$43</f>
        <v>2.0282210405405405</v>
      </c>
      <c r="D45" s="70">
        <f t="shared" ref="D45:D53" si="17">C45*$G$45</f>
        <v>1042420321.2471316</v>
      </c>
      <c r="E45" s="70" t="s">
        <v>125</v>
      </c>
      <c r="G45" s="72">
        <f>'Vehicle Classification'!D31</f>
        <v>513957946.60000002</v>
      </c>
      <c r="H45" s="70" t="s">
        <v>241</v>
      </c>
      <c r="L45" s="71" t="s">
        <v>14</v>
      </c>
      <c r="M45" s="71">
        <f t="shared" si="15"/>
        <v>8975263989.4102497</v>
      </c>
      <c r="N45" s="71">
        <f t="shared" si="14"/>
        <v>8.9752639894102497</v>
      </c>
      <c r="O45" s="71" t="s">
        <v>251</v>
      </c>
    </row>
    <row r="46" spans="1:15">
      <c r="A46" s="72" t="s">
        <v>85</v>
      </c>
      <c r="B46" s="76">
        <f>B47</f>
        <v>20583330.57</v>
      </c>
      <c r="C46" s="76">
        <f t="shared" si="16"/>
        <v>111.26124632432433</v>
      </c>
      <c r="D46" s="76">
        <f t="shared" si="17"/>
        <v>57183601697.006531</v>
      </c>
      <c r="E46" s="70" t="s">
        <v>126</v>
      </c>
      <c r="L46" s="71" t="s">
        <v>15</v>
      </c>
      <c r="M46" s="71">
        <f t="shared" si="15"/>
        <v>263511095663.10599</v>
      </c>
      <c r="N46" s="71">
        <f t="shared" si="14"/>
        <v>263.511095663106</v>
      </c>
      <c r="O46" s="71" t="s">
        <v>251</v>
      </c>
    </row>
    <row r="47" spans="1:15">
      <c r="A47" s="79" t="s">
        <v>12</v>
      </c>
      <c r="B47" s="79">
        <v>20583330.57</v>
      </c>
      <c r="C47" s="79">
        <f t="shared" si="16"/>
        <v>111.26124632432433</v>
      </c>
      <c r="D47" s="79">
        <f t="shared" si="17"/>
        <v>57183601697.006531</v>
      </c>
      <c r="E47" s="70" t="s">
        <v>126</v>
      </c>
      <c r="L47" s="71" t="s">
        <v>16</v>
      </c>
      <c r="M47" s="71">
        <f t="shared" si="15"/>
        <v>1573736987.6595254</v>
      </c>
      <c r="N47" s="71">
        <f t="shared" si="14"/>
        <v>1.5737369876595253</v>
      </c>
      <c r="O47" s="71" t="s">
        <v>251</v>
      </c>
    </row>
    <row r="48" spans="1:15">
      <c r="A48" s="70" t="s">
        <v>13</v>
      </c>
      <c r="B48" s="70">
        <v>16835.858969999997</v>
      </c>
      <c r="C48" s="70">
        <f t="shared" si="16"/>
        <v>9.1004643081081069E-2</v>
      </c>
      <c r="D48" s="70">
        <f t="shared" si="17"/>
        <v>46772559.489018328</v>
      </c>
      <c r="E48" s="70" t="s">
        <v>126</v>
      </c>
      <c r="L48" s="71" t="s">
        <v>17</v>
      </c>
      <c r="M48" s="71">
        <f t="shared" si="15"/>
        <v>787267481.5995965</v>
      </c>
      <c r="N48" s="71">
        <f t="shared" si="14"/>
        <v>0.78726748159959647</v>
      </c>
      <c r="O48" s="71" t="s">
        <v>251</v>
      </c>
    </row>
    <row r="49" spans="1:15">
      <c r="A49" s="70" t="s">
        <v>14</v>
      </c>
      <c r="B49" s="70">
        <v>163216.63099999999</v>
      </c>
      <c r="C49" s="70">
        <f t="shared" si="16"/>
        <v>0.88225205945945939</v>
      </c>
      <c r="D49" s="70">
        <f t="shared" si="17"/>
        <v>453440456.86340487</v>
      </c>
      <c r="E49" s="70" t="s">
        <v>126</v>
      </c>
      <c r="L49" s="71" t="s">
        <v>18</v>
      </c>
      <c r="M49" s="71">
        <f t="shared" si="15"/>
        <v>8020039573.4398298</v>
      </c>
      <c r="N49" s="71">
        <f t="shared" si="14"/>
        <v>8.0200395734398295</v>
      </c>
      <c r="O49" s="71" t="s">
        <v>251</v>
      </c>
    </row>
    <row r="50" spans="1:15">
      <c r="A50" s="70" t="s">
        <v>15</v>
      </c>
      <c r="B50" s="70">
        <v>46206.757829999995</v>
      </c>
      <c r="C50" s="70">
        <f t="shared" si="16"/>
        <v>0.24976625854054052</v>
      </c>
      <c r="D50" s="70">
        <f t="shared" si="17"/>
        <v>128369353.36946093</v>
      </c>
      <c r="E50" s="70" t="s">
        <v>126</v>
      </c>
    </row>
    <row r="51" spans="1:15">
      <c r="A51" s="70" t="s">
        <v>16</v>
      </c>
      <c r="B51" s="70">
        <v>26540.45134</v>
      </c>
      <c r="C51" s="70">
        <f t="shared" si="16"/>
        <v>0.14346189913513513</v>
      </c>
      <c r="D51" s="70">
        <f t="shared" si="17"/>
        <v>73733383.094830364</v>
      </c>
      <c r="E51" s="70" t="s">
        <v>126</v>
      </c>
      <c r="L51" s="71"/>
      <c r="M51" s="71" t="s">
        <v>226</v>
      </c>
      <c r="N51" s="71" t="s">
        <v>226</v>
      </c>
      <c r="O51" s="71"/>
    </row>
    <row r="52" spans="1:15">
      <c r="A52" s="70" t="s">
        <v>17</v>
      </c>
      <c r="B52" s="70">
        <v>7724.3040700000001</v>
      </c>
      <c r="C52" s="70">
        <f t="shared" si="16"/>
        <v>4.1752994972972975E-2</v>
      </c>
      <c r="D52" s="70">
        <f t="shared" si="17"/>
        <v>21459283.560709313</v>
      </c>
      <c r="E52" s="70" t="s">
        <v>126</v>
      </c>
      <c r="L52" s="73" t="s">
        <v>300</v>
      </c>
      <c r="M52" s="71" t="s">
        <v>252</v>
      </c>
      <c r="N52" s="71" t="s">
        <v>255</v>
      </c>
      <c r="O52" s="71"/>
    </row>
    <row r="53" spans="1:15">
      <c r="A53" s="70" t="s">
        <v>18</v>
      </c>
      <c r="B53" s="70">
        <v>65343.042380000006</v>
      </c>
      <c r="C53" s="70">
        <f t="shared" si="16"/>
        <v>0.35320563448648651</v>
      </c>
      <c r="D53" s="70">
        <f t="shared" si="17"/>
        <v>181532842.62822476</v>
      </c>
      <c r="E53" s="70" t="s">
        <v>126</v>
      </c>
      <c r="L53" s="71" t="s">
        <v>71</v>
      </c>
      <c r="M53" s="71">
        <f>M41+M28</f>
        <v>36929380319.291756</v>
      </c>
      <c r="N53" s="71">
        <f>M53/1000000000</f>
        <v>36.929380319291752</v>
      </c>
      <c r="O53" s="71" t="s">
        <v>250</v>
      </c>
    </row>
    <row r="54" spans="1:15">
      <c r="L54" s="71" t="s">
        <v>85</v>
      </c>
      <c r="M54" s="71">
        <f>M42+M29</f>
        <v>2406494330568.2388</v>
      </c>
      <c r="N54" s="71">
        <f t="shared" ref="N54:N61" si="18">M54/1000000000</f>
        <v>2406.4943305682386</v>
      </c>
      <c r="O54" s="71" t="s">
        <v>251</v>
      </c>
    </row>
    <row r="55" spans="1:15">
      <c r="L55" s="71" t="s">
        <v>12</v>
      </c>
      <c r="M55" s="71">
        <f t="shared" ref="M55:M61" si="19">M43+M31</f>
        <v>2544809732923.1938</v>
      </c>
      <c r="N55" s="71">
        <f t="shared" si="18"/>
        <v>2544.8097329231937</v>
      </c>
      <c r="O55" s="71" t="s">
        <v>251</v>
      </c>
    </row>
    <row r="56" spans="1:15">
      <c r="A56" s="72" t="s">
        <v>235</v>
      </c>
      <c r="B56" s="82" t="s">
        <v>495</v>
      </c>
      <c r="L56" s="71" t="s">
        <v>13</v>
      </c>
      <c r="M56" s="71">
        <f t="shared" si="19"/>
        <v>12923640408.993328</v>
      </c>
      <c r="N56" s="71">
        <f t="shared" si="18"/>
        <v>12.923640408993329</v>
      </c>
      <c r="O56" s="71" t="s">
        <v>251</v>
      </c>
    </row>
    <row r="57" spans="1:15">
      <c r="A57" s="70" t="s">
        <v>236</v>
      </c>
      <c r="L57" s="71" t="s">
        <v>14</v>
      </c>
      <c r="M57" s="71">
        <f t="shared" si="19"/>
        <v>9664533773.3526402</v>
      </c>
      <c r="N57" s="71">
        <f t="shared" si="18"/>
        <v>9.6645337733526393</v>
      </c>
      <c r="O57" s="71" t="s">
        <v>251</v>
      </c>
    </row>
    <row r="58" spans="1:15">
      <c r="A58" s="70" t="s">
        <v>225</v>
      </c>
      <c r="L58" s="71" t="s">
        <v>15</v>
      </c>
      <c r="M58" s="71">
        <f t="shared" si="19"/>
        <v>392041358156.47778</v>
      </c>
      <c r="N58" s="71">
        <f t="shared" si="18"/>
        <v>392.04135815647777</v>
      </c>
      <c r="O58" s="71" t="s">
        <v>251</v>
      </c>
    </row>
    <row r="59" spans="1:15">
      <c r="B59" s="70" t="s">
        <v>1</v>
      </c>
      <c r="L59" s="71" t="s">
        <v>16</v>
      </c>
      <c r="M59" s="71">
        <f t="shared" si="19"/>
        <v>1686834941.5035295</v>
      </c>
      <c r="N59" s="71">
        <f t="shared" si="18"/>
        <v>1.6868349415035295</v>
      </c>
      <c r="O59" s="71" t="s">
        <v>251</v>
      </c>
    </row>
    <row r="60" spans="1:15">
      <c r="A60" s="70" t="s">
        <v>3</v>
      </c>
      <c r="B60" s="70" t="s">
        <v>420</v>
      </c>
      <c r="C60" s="70" t="s">
        <v>237</v>
      </c>
      <c r="G60" s="70" t="s">
        <v>106</v>
      </c>
      <c r="L60" s="71" t="s">
        <v>17</v>
      </c>
      <c r="M60" s="71">
        <f t="shared" si="19"/>
        <v>825898775.38009143</v>
      </c>
      <c r="N60" s="71">
        <f t="shared" si="18"/>
        <v>0.82589877538009138</v>
      </c>
      <c r="O60" s="71" t="s">
        <v>251</v>
      </c>
    </row>
    <row r="61" spans="1:15">
      <c r="A61" s="70" t="s">
        <v>71</v>
      </c>
      <c r="B61" s="70">
        <v>0.78428950536219288</v>
      </c>
      <c r="C61" s="70">
        <f>B61*$G$61</f>
        <v>1644145963.1966739</v>
      </c>
      <c r="D61" s="70" t="s">
        <v>125</v>
      </c>
      <c r="G61" s="72">
        <f>'Vehicle Classification'!D30</f>
        <v>2096350839.78</v>
      </c>
      <c r="H61" s="70" t="s">
        <v>242</v>
      </c>
      <c r="L61" s="71" t="s">
        <v>18</v>
      </c>
      <c r="M61" s="71">
        <f t="shared" si="19"/>
        <v>8345494416.7655954</v>
      </c>
      <c r="N61" s="71">
        <f t="shared" si="18"/>
        <v>8.3454944167655949</v>
      </c>
      <c r="O61" s="71" t="s">
        <v>251</v>
      </c>
    </row>
    <row r="62" spans="1:15">
      <c r="A62" s="70" t="s">
        <v>227</v>
      </c>
      <c r="B62" s="70">
        <v>52.550006999076942</v>
      </c>
      <c r="C62" s="70">
        <f t="shared" ref="C62:C69" si="20">B62*$G$61</f>
        <v>110163251302.95982</v>
      </c>
      <c r="D62" s="70" t="s">
        <v>126</v>
      </c>
    </row>
    <row r="63" spans="1:15">
      <c r="A63" s="70" t="s">
        <v>12</v>
      </c>
      <c r="B63" s="70">
        <v>55.837706002552913</v>
      </c>
      <c r="C63" s="70">
        <f t="shared" si="20"/>
        <v>117055421869.84055</v>
      </c>
      <c r="D63" s="70" t="s">
        <v>126</v>
      </c>
    </row>
    <row r="64" spans="1:15">
      <c r="A64" s="70" t="s">
        <v>13</v>
      </c>
      <c r="B64" s="70">
        <v>0.35522947136617439</v>
      </c>
      <c r="C64" s="70">
        <f t="shared" si="20"/>
        <v>744685600.61308515</v>
      </c>
      <c r="D64" s="70" t="s">
        <v>126</v>
      </c>
    </row>
    <row r="65" spans="1:4">
      <c r="A65" s="70" t="s">
        <v>14</v>
      </c>
      <c r="B65" s="70">
        <v>0.18523235463626447</v>
      </c>
      <c r="C65" s="70">
        <f t="shared" si="20"/>
        <v>388312002.19615978</v>
      </c>
      <c r="D65" s="70" t="s">
        <v>126</v>
      </c>
    </row>
    <row r="66" spans="1:4">
      <c r="A66" s="70" t="s">
        <v>15</v>
      </c>
      <c r="B66" s="70">
        <v>7.2022621544517898E-2</v>
      </c>
      <c r="C66" s="70">
        <f t="shared" si="20"/>
        <v>150984683.1580072</v>
      </c>
      <c r="D66" s="70" t="s">
        <v>126</v>
      </c>
    </row>
    <row r="67" spans="1:4">
      <c r="A67" s="70" t="s">
        <v>16</v>
      </c>
      <c r="B67" s="70">
        <v>3.2871956819600506E-2</v>
      </c>
      <c r="C67" s="70">
        <f t="shared" si="20"/>
        <v>68911154.283981413</v>
      </c>
      <c r="D67" s="70" t="s">
        <v>126</v>
      </c>
    </row>
    <row r="68" spans="1:4">
      <c r="A68" s="70" t="s">
        <v>17</v>
      </c>
      <c r="B68" s="70">
        <v>1.7797904831518292E-2</v>
      </c>
      <c r="C68" s="70">
        <f t="shared" si="20"/>
        <v>37310652.739877887</v>
      </c>
      <c r="D68" s="70" t="s">
        <v>126</v>
      </c>
    </row>
    <row r="69" spans="1:4">
      <c r="A69" s="70" t="s">
        <v>18</v>
      </c>
      <c r="B69" s="70">
        <v>0.18215354798332398</v>
      </c>
      <c r="C69" s="70">
        <f t="shared" si="20"/>
        <v>381857743.28374773</v>
      </c>
      <c r="D69" s="70" t="s">
        <v>126</v>
      </c>
    </row>
    <row r="75" spans="1:4">
      <c r="B75" s="83"/>
      <c r="C75" s="84"/>
    </row>
    <row r="76" spans="1:4">
      <c r="B76" s="83"/>
      <c r="C76" s="84"/>
    </row>
    <row r="77" spans="1:4">
      <c r="B77" s="83"/>
      <c r="C77" s="84"/>
    </row>
  </sheetData>
  <mergeCells count="4">
    <mergeCell ref="A1:E1"/>
    <mergeCell ref="L1:O1"/>
    <mergeCell ref="A28:J28"/>
    <mergeCell ref="A29:J2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A19" zoomScale="90" zoomScaleNormal="90" workbookViewId="0">
      <selection activeCell="H21" sqref="H21"/>
    </sheetView>
  </sheetViews>
  <sheetFormatPr defaultRowHeight="14.25"/>
  <cols>
    <col min="1" max="1" width="29.53125" customWidth="1"/>
    <col min="2" max="2" width="77.1328125" customWidth="1"/>
    <col min="3" max="3" width="13.86328125" customWidth="1"/>
    <col min="4" max="4" width="14.73046875" customWidth="1"/>
    <col min="5" max="5" width="20.73046875" customWidth="1"/>
    <col min="16" max="17" width="15.3984375" bestFit="1" customWidth="1"/>
    <col min="18" max="18" width="15.86328125" customWidth="1"/>
  </cols>
  <sheetData>
    <row r="1" spans="1:12" ht="30.75" customHeight="1">
      <c r="A1" s="90" t="s">
        <v>435</v>
      </c>
      <c r="B1" s="91">
        <v>5848081</v>
      </c>
      <c r="C1" s="138" t="s">
        <v>504</v>
      </c>
      <c r="D1" s="138"/>
      <c r="E1" s="138"/>
      <c r="F1" s="138"/>
      <c r="G1" s="138"/>
      <c r="H1" s="138"/>
      <c r="I1" s="138"/>
      <c r="J1" s="138"/>
      <c r="K1" s="138"/>
      <c r="L1" s="138"/>
    </row>
    <row r="2" spans="1:12" ht="18" customHeight="1">
      <c r="B2" s="138"/>
      <c r="C2" s="138"/>
      <c r="D2" s="138"/>
      <c r="E2" s="138"/>
    </row>
    <row r="3" spans="1:12" ht="28.5">
      <c r="A3" s="85" t="s">
        <v>142</v>
      </c>
      <c r="B3" s="86">
        <v>9211</v>
      </c>
    </row>
    <row r="4" spans="1:12" ht="28.5">
      <c r="A4" s="4" t="s">
        <v>367</v>
      </c>
      <c r="B4">
        <v>220</v>
      </c>
    </row>
    <row r="5" spans="1:12">
      <c r="A5" s="4" t="s">
        <v>432</v>
      </c>
      <c r="B5">
        <v>8991</v>
      </c>
    </row>
    <row r="7" spans="1:12">
      <c r="A7" t="s">
        <v>173</v>
      </c>
      <c r="B7" s="67" t="s">
        <v>369</v>
      </c>
      <c r="C7" t="s">
        <v>143</v>
      </c>
    </row>
    <row r="8" spans="1:12">
      <c r="A8">
        <v>1</v>
      </c>
      <c r="B8" t="s">
        <v>144</v>
      </c>
      <c r="C8">
        <v>4459</v>
      </c>
      <c r="D8" t="s">
        <v>21</v>
      </c>
      <c r="E8" t="s">
        <v>514</v>
      </c>
      <c r="F8" t="s">
        <v>143</v>
      </c>
    </row>
    <row r="9" spans="1:12">
      <c r="A9">
        <v>2</v>
      </c>
      <c r="B9" t="s">
        <v>145</v>
      </c>
      <c r="C9">
        <v>729</v>
      </c>
      <c r="D9">
        <f t="shared" ref="D9:D20" si="0">C8/$C$19*100</f>
        <v>48.409510368038219</v>
      </c>
      <c r="E9">
        <f>C8/$B$5*100</f>
        <v>49.594038482927374</v>
      </c>
      <c r="F9">
        <f>E9/100*$B$1</f>
        <v>2900299.5416527637</v>
      </c>
    </row>
    <row r="10" spans="1:12">
      <c r="A10">
        <v>3</v>
      </c>
      <c r="B10" t="s">
        <v>146</v>
      </c>
      <c r="C10">
        <v>1890</v>
      </c>
      <c r="D10">
        <f t="shared" si="0"/>
        <v>7.9144501139941372</v>
      </c>
      <c r="E10">
        <f>C9/$B$5*100</f>
        <v>8.1081081081081088</v>
      </c>
      <c r="F10">
        <f t="shared" ref="F10:F15" si="1">E10/100*$B$1</f>
        <v>474168.72972972976</v>
      </c>
    </row>
    <row r="11" spans="1:12">
      <c r="A11">
        <v>4</v>
      </c>
      <c r="B11" t="s">
        <v>147</v>
      </c>
      <c r="C11">
        <v>1578</v>
      </c>
      <c r="D11">
        <f t="shared" si="0"/>
        <v>20.5189447399848</v>
      </c>
      <c r="E11">
        <f>C10/$B$5*100</f>
        <v>21.021021021021021</v>
      </c>
      <c r="F11">
        <f t="shared" si="1"/>
        <v>1229326.3363363363</v>
      </c>
    </row>
    <row r="12" spans="1:12">
      <c r="A12">
        <v>5</v>
      </c>
      <c r="B12" t="s">
        <v>148</v>
      </c>
      <c r="C12">
        <v>19</v>
      </c>
      <c r="D12">
        <f t="shared" si="0"/>
        <v>17.131690370209533</v>
      </c>
      <c r="E12">
        <f>C11/$B$5*100</f>
        <v>17.550884217550884</v>
      </c>
      <c r="F12">
        <f t="shared" si="1"/>
        <v>1026389.9252585919</v>
      </c>
    </row>
    <row r="13" spans="1:12">
      <c r="A13">
        <v>6</v>
      </c>
      <c r="B13" t="s">
        <v>149</v>
      </c>
      <c r="C13">
        <v>77</v>
      </c>
      <c r="D13">
        <f t="shared" si="0"/>
        <v>0.20627510585169906</v>
      </c>
      <c r="E13">
        <f>C12/$B$5*100</f>
        <v>0.21132243354465577</v>
      </c>
      <c r="F13">
        <f t="shared" si="1"/>
        <v>12358.307084862639</v>
      </c>
    </row>
    <row r="14" spans="1:12">
      <c r="A14">
        <v>7</v>
      </c>
      <c r="B14" t="s">
        <v>150</v>
      </c>
      <c r="C14">
        <v>316</v>
      </c>
      <c r="D14">
        <f t="shared" si="0"/>
        <v>0.83595700792530681</v>
      </c>
      <c r="E14" t="s">
        <v>203</v>
      </c>
      <c r="F14" s="28" t="s">
        <v>203</v>
      </c>
    </row>
    <row r="15" spans="1:12">
      <c r="A15">
        <v>8</v>
      </c>
      <c r="B15" t="s">
        <v>151</v>
      </c>
      <c r="C15">
        <v>88</v>
      </c>
      <c r="D15">
        <f t="shared" si="0"/>
        <v>3.4306807078493109</v>
      </c>
      <c r="E15">
        <f>C14/$B$5*100</f>
        <v>3.5146257368479588</v>
      </c>
      <c r="F15">
        <f t="shared" si="1"/>
        <v>205538.15993771548</v>
      </c>
    </row>
    <row r="16" spans="1:12">
      <c r="A16">
        <v>97</v>
      </c>
      <c r="B16" t="s">
        <v>152</v>
      </c>
      <c r="C16">
        <v>35</v>
      </c>
      <c r="D16">
        <f t="shared" si="0"/>
        <v>0.95537943762892197</v>
      </c>
      <c r="E16" t="s">
        <v>203</v>
      </c>
      <c r="F16" s="28" t="s">
        <v>203</v>
      </c>
    </row>
    <row r="17" spans="1:17">
      <c r="A17">
        <v>-8</v>
      </c>
      <c r="B17" t="s">
        <v>153</v>
      </c>
      <c r="C17">
        <v>6</v>
      </c>
      <c r="D17">
        <f t="shared" si="0"/>
        <v>0.37998045814786668</v>
      </c>
      <c r="E17" s="28" t="s">
        <v>203</v>
      </c>
      <c r="F17" s="28" t="s">
        <v>203</v>
      </c>
    </row>
    <row r="18" spans="1:17">
      <c r="A18">
        <v>-7</v>
      </c>
      <c r="B18" t="s">
        <v>154</v>
      </c>
      <c r="C18">
        <v>14</v>
      </c>
      <c r="D18">
        <f t="shared" si="0"/>
        <v>6.5139507111062867E-2</v>
      </c>
      <c r="E18" s="28" t="s">
        <v>203</v>
      </c>
      <c r="F18" s="28" t="s">
        <v>203</v>
      </c>
    </row>
    <row r="19" spans="1:17">
      <c r="B19" t="s">
        <v>22</v>
      </c>
      <c r="C19">
        <v>9211</v>
      </c>
      <c r="D19">
        <f t="shared" si="0"/>
        <v>0.15199218325914668</v>
      </c>
      <c r="E19" s="28" t="s">
        <v>203</v>
      </c>
      <c r="F19" s="28" t="s">
        <v>203</v>
      </c>
    </row>
    <row r="20" spans="1:17">
      <c r="D20">
        <f t="shared" si="0"/>
        <v>100</v>
      </c>
      <c r="E20">
        <f>SUM(E9:E15)</f>
        <v>100</v>
      </c>
      <c r="F20">
        <f>SUM(F9:F15)</f>
        <v>5848081</v>
      </c>
    </row>
    <row r="21" spans="1:17">
      <c r="B21" s="67" t="s">
        <v>436</v>
      </c>
    </row>
    <row r="22" spans="1:17">
      <c r="B22" t="s">
        <v>155</v>
      </c>
      <c r="C22">
        <f>C8+C14</f>
        <v>4775</v>
      </c>
      <c r="D22">
        <f>C22/B5*100</f>
        <v>53.108664219775328</v>
      </c>
      <c r="F22">
        <f>D22/100*B1</f>
        <v>3105837.7015904789</v>
      </c>
    </row>
    <row r="23" spans="1:17">
      <c r="B23" t="s">
        <v>156</v>
      </c>
      <c r="C23" t="s">
        <v>368</v>
      </c>
    </row>
    <row r="24" spans="1:17">
      <c r="B24" t="s">
        <v>157</v>
      </c>
      <c r="C24">
        <f>SUM(C9:C12)</f>
        <v>4216</v>
      </c>
      <c r="D24">
        <f>C24/B5*100</f>
        <v>46.891335780224672</v>
      </c>
      <c r="F24">
        <f>D24/100*B1</f>
        <v>2742243.2984095211</v>
      </c>
    </row>
    <row r="25" spans="1:17" s="28" customFormat="1"/>
    <row r="26" spans="1:17">
      <c r="B26" s="67" t="s">
        <v>505</v>
      </c>
      <c r="C26" t="s">
        <v>166</v>
      </c>
      <c r="D26" t="s">
        <v>106</v>
      </c>
    </row>
    <row r="27" spans="1:17">
      <c r="A27" t="s">
        <v>370</v>
      </c>
      <c r="B27" t="s">
        <v>438</v>
      </c>
      <c r="C27" s="30">
        <v>113698630</v>
      </c>
      <c r="D27" s="30">
        <f>C27*365</f>
        <v>41499999950</v>
      </c>
      <c r="E27" t="s">
        <v>437</v>
      </c>
    </row>
    <row r="28" spans="1:17">
      <c r="A28" s="28" t="s">
        <v>370</v>
      </c>
      <c r="B28" t="s">
        <v>158</v>
      </c>
      <c r="C28">
        <f>D22/100*C27</f>
        <v>60383823.629184738</v>
      </c>
      <c r="D28" s="30">
        <f>C28*365</f>
        <v>22040095624.652428</v>
      </c>
      <c r="Q28" s="20"/>
    </row>
    <row r="29" spans="1:17">
      <c r="A29" s="28" t="s">
        <v>370</v>
      </c>
      <c r="B29" t="s">
        <v>159</v>
      </c>
      <c r="C29">
        <f>D24/100*C27</f>
        <v>53314806.370815262</v>
      </c>
      <c r="D29" s="30">
        <f>C29*365</f>
        <v>19459904325.347572</v>
      </c>
    </row>
    <row r="30" spans="1:17">
      <c r="A30" s="28" t="s">
        <v>370</v>
      </c>
      <c r="B30" t="s">
        <v>160</v>
      </c>
      <c r="C30">
        <f>D30/365</f>
        <v>5743426.95830137</v>
      </c>
      <c r="D30" s="30">
        <v>2096350839.78</v>
      </c>
      <c r="E30" t="s">
        <v>439</v>
      </c>
    </row>
    <row r="31" spans="1:17">
      <c r="A31" s="28" t="s">
        <v>370</v>
      </c>
      <c r="B31" t="s">
        <v>161</v>
      </c>
      <c r="C31">
        <f>D31/365</f>
        <v>1408103.9632876713</v>
      </c>
      <c r="D31" s="30">
        <v>513957946.60000002</v>
      </c>
      <c r="E31" t="s">
        <v>440</v>
      </c>
      <c r="Q31" s="20"/>
    </row>
    <row r="32" spans="1:17">
      <c r="A32" s="28" t="s">
        <v>370</v>
      </c>
      <c r="B32" t="s">
        <v>162</v>
      </c>
      <c r="C32">
        <f>D32/365</f>
        <v>1177540.0795890412</v>
      </c>
      <c r="D32" s="30">
        <v>429802129.05000001</v>
      </c>
      <c r="E32" t="s">
        <v>439</v>
      </c>
    </row>
    <row r="33" spans="1:17">
      <c r="A33" s="28" t="s">
        <v>370</v>
      </c>
      <c r="B33" t="s">
        <v>163</v>
      </c>
      <c r="C33">
        <f>SUM(C30:C32)</f>
        <v>8329071.0011780821</v>
      </c>
      <c r="D33" s="30">
        <f>SUM(D30:D32)</f>
        <v>3040110915.4300003</v>
      </c>
      <c r="Q33" s="20"/>
    </row>
    <row r="34" spans="1:17">
      <c r="A34" s="28" t="s">
        <v>370</v>
      </c>
      <c r="B34" t="s">
        <v>7</v>
      </c>
      <c r="C34">
        <f>SUM(C28:C33)</f>
        <v>130356772.00235616</v>
      </c>
      <c r="D34" s="30">
        <f>SUM(D28:D33)</f>
        <v>47580221780.860001</v>
      </c>
    </row>
    <row r="35" spans="1:17">
      <c r="D35" s="30"/>
    </row>
    <row r="36" spans="1:17">
      <c r="B36" t="s">
        <v>164</v>
      </c>
      <c r="C36">
        <f>C28/F22</f>
        <v>19.442040901964255</v>
      </c>
      <c r="D36" s="30">
        <f>C36*365</f>
        <v>7096.3449292169535</v>
      </c>
    </row>
    <row r="37" spans="1:17" s="28" customFormat="1">
      <c r="A37"/>
      <c r="B37" t="s">
        <v>165</v>
      </c>
      <c r="C37">
        <f>C29/F24</f>
        <v>19.442040901964248</v>
      </c>
      <c r="D37" s="30">
        <f>C37*365</f>
        <v>7096.3449292169507</v>
      </c>
      <c r="E37"/>
      <c r="F37"/>
    </row>
    <row r="38" spans="1:17" s="28" customFormat="1">
      <c r="D38" s="30"/>
    </row>
    <row r="39" spans="1:17">
      <c r="B39" s="67" t="s">
        <v>506</v>
      </c>
      <c r="D39" s="30"/>
    </row>
    <row r="40" spans="1:17">
      <c r="A40" t="s">
        <v>169</v>
      </c>
      <c r="B40" t="s">
        <v>167</v>
      </c>
      <c r="C40">
        <f>D40/365</f>
        <v>22622811.429589041</v>
      </c>
      <c r="D40" s="30">
        <v>8257326171.8000002</v>
      </c>
      <c r="E40" t="s">
        <v>503</v>
      </c>
    </row>
    <row r="41" spans="1:17">
      <c r="B41" s="21" t="s">
        <v>100</v>
      </c>
      <c r="D41" s="30">
        <f>(D22/100)*D40</f>
        <v>4385355630.1128902</v>
      </c>
    </row>
    <row r="42" spans="1:17">
      <c r="B42" s="21" t="s">
        <v>244</v>
      </c>
      <c r="D42" s="30">
        <f>(D24/100)*D40</f>
        <v>3871970541.6871099</v>
      </c>
    </row>
    <row r="43" spans="1:17">
      <c r="A43" t="s">
        <v>170</v>
      </c>
      <c r="B43" t="s">
        <v>167</v>
      </c>
      <c r="C43">
        <f>D43/365</f>
        <v>4792345.1045205481</v>
      </c>
      <c r="D43" s="26">
        <v>1749205963.1500001</v>
      </c>
      <c r="E43" t="s">
        <v>503</v>
      </c>
    </row>
    <row r="44" spans="1:17">
      <c r="B44" s="21" t="s">
        <v>100</v>
      </c>
      <c r="C44">
        <f>D44/365</f>
        <v>2545150.4698126586</v>
      </c>
      <c r="D44" s="26">
        <f>(D22/100)*D43</f>
        <v>928979921.48162043</v>
      </c>
    </row>
    <row r="45" spans="1:17">
      <c r="B45" s="21" t="s">
        <v>244</v>
      </c>
      <c r="C45">
        <f>D45/365</f>
        <v>2247194.6347078895</v>
      </c>
      <c r="D45" s="26">
        <f>(D24/100)*D43</f>
        <v>820226041.66837966</v>
      </c>
    </row>
    <row r="46" spans="1:17">
      <c r="D46" s="30"/>
    </row>
    <row r="47" spans="1:17">
      <c r="A47" t="s">
        <v>169</v>
      </c>
      <c r="B47" t="s">
        <v>168</v>
      </c>
      <c r="C47">
        <f>D47/365</f>
        <v>6926601.2395890402</v>
      </c>
      <c r="D47" s="41">
        <f>'Inbound &amp; Outbound Truck'!B19</f>
        <v>2528209452.4499998</v>
      </c>
      <c r="E47" t="s">
        <v>112</v>
      </c>
    </row>
    <row r="48" spans="1:17">
      <c r="A48" t="s">
        <v>170</v>
      </c>
      <c r="B48" t="s">
        <v>168</v>
      </c>
      <c r="C48">
        <f>D48/365</f>
        <v>1146349.7615068492</v>
      </c>
      <c r="D48" s="41">
        <f>'Inbound &amp; Outbound Truck'!B20</f>
        <v>418417662.94999999</v>
      </c>
      <c r="E48" t="s">
        <v>112</v>
      </c>
    </row>
    <row r="52" spans="2:2">
      <c r="B52" s="2"/>
    </row>
    <row r="61" spans="2:2">
      <c r="B61" s="2"/>
    </row>
  </sheetData>
  <mergeCells count="2">
    <mergeCell ref="C1:L1"/>
    <mergeCell ref="B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C23" sqref="C23"/>
    </sheetView>
  </sheetViews>
  <sheetFormatPr defaultRowHeight="14.25"/>
  <cols>
    <col min="1" max="1" width="11.73046875" customWidth="1"/>
    <col min="2" max="2" width="15.86328125" customWidth="1"/>
    <col min="3" max="3" width="13.265625" customWidth="1"/>
    <col min="4" max="4" width="10" customWidth="1"/>
    <col min="8" max="8" width="12" bestFit="1" customWidth="1"/>
  </cols>
  <sheetData>
    <row r="1" spans="1:8">
      <c r="A1" s="125" t="s">
        <v>357</v>
      </c>
      <c r="B1" s="125"/>
      <c r="C1" s="125"/>
      <c r="D1" s="30" t="s">
        <v>499</v>
      </c>
      <c r="E1" s="30"/>
      <c r="F1" s="30"/>
      <c r="G1" s="30"/>
      <c r="H1" s="30"/>
    </row>
    <row r="2" spans="1:8">
      <c r="A2" s="30"/>
      <c r="B2" s="30"/>
      <c r="C2" s="30"/>
      <c r="D2" s="30"/>
      <c r="E2" s="30"/>
      <c r="F2" s="30"/>
      <c r="G2" s="30"/>
      <c r="H2" s="30"/>
    </row>
    <row r="3" spans="1:8">
      <c r="A3" s="30"/>
      <c r="B3" s="39" t="s">
        <v>57</v>
      </c>
      <c r="C3" s="39" t="s">
        <v>58</v>
      </c>
      <c r="D3" s="39" t="s">
        <v>356</v>
      </c>
      <c r="E3" s="30"/>
      <c r="F3" s="30"/>
      <c r="G3" s="30"/>
      <c r="H3" s="30"/>
    </row>
    <row r="4" spans="1:8">
      <c r="A4" s="30" t="s">
        <v>169</v>
      </c>
      <c r="B4" s="30">
        <v>6471.26</v>
      </c>
      <c r="C4" s="30">
        <v>1494.2</v>
      </c>
      <c r="D4" s="30">
        <v>63550.19</v>
      </c>
      <c r="E4" s="30" t="s">
        <v>59</v>
      </c>
      <c r="F4" s="30" t="s">
        <v>497</v>
      </c>
      <c r="G4" s="30"/>
      <c r="H4" s="30"/>
    </row>
    <row r="5" spans="1:8">
      <c r="A5" s="30" t="s">
        <v>170</v>
      </c>
      <c r="B5" s="30">
        <v>1338.08</v>
      </c>
      <c r="C5" s="30">
        <v>339.97</v>
      </c>
      <c r="D5" s="30">
        <v>13471.6</v>
      </c>
      <c r="E5" s="30" t="s">
        <v>59</v>
      </c>
      <c r="F5" s="30" t="s">
        <v>498</v>
      </c>
      <c r="G5" s="30"/>
      <c r="H5" s="30"/>
    </row>
    <row r="6" spans="1:8">
      <c r="A6" s="30"/>
      <c r="B6" s="30"/>
      <c r="C6" s="30"/>
      <c r="D6" s="30"/>
      <c r="E6" s="30"/>
      <c r="F6" s="30"/>
      <c r="G6" s="30"/>
      <c r="H6" s="30"/>
    </row>
    <row r="7" spans="1:8">
      <c r="A7" s="30" t="s">
        <v>169</v>
      </c>
      <c r="B7" s="30">
        <f>B4*365</f>
        <v>2362009.9</v>
      </c>
      <c r="C7" s="30">
        <f t="shared" ref="C7:D8" si="0">C4*365</f>
        <v>545383</v>
      </c>
      <c r="D7" s="30">
        <f t="shared" si="0"/>
        <v>23195819.350000001</v>
      </c>
      <c r="E7" s="30" t="s">
        <v>60</v>
      </c>
      <c r="F7" s="30"/>
      <c r="G7" s="30"/>
      <c r="H7" s="30"/>
    </row>
    <row r="8" spans="1:8">
      <c r="A8" s="30" t="s">
        <v>170</v>
      </c>
      <c r="B8" s="30">
        <f>B5*365</f>
        <v>488399.19999999995</v>
      </c>
      <c r="C8" s="30">
        <f t="shared" si="0"/>
        <v>124089.05</v>
      </c>
      <c r="D8" s="30">
        <f t="shared" si="0"/>
        <v>4917134</v>
      </c>
      <c r="E8" s="30" t="s">
        <v>60</v>
      </c>
      <c r="F8" s="30"/>
      <c r="G8" s="30"/>
      <c r="H8" s="30"/>
    </row>
    <row r="9" spans="1:8">
      <c r="A9" s="30"/>
      <c r="B9" s="30" t="s">
        <v>496</v>
      </c>
      <c r="C9" s="30"/>
      <c r="D9" s="30"/>
      <c r="E9" s="30"/>
      <c r="F9" s="30"/>
      <c r="G9" s="30"/>
      <c r="H9" s="30"/>
    </row>
    <row r="10" spans="1:8">
      <c r="A10" s="30" t="s">
        <v>169</v>
      </c>
      <c r="B10" s="30">
        <f>SUM(B7:D7)</f>
        <v>26103212.25</v>
      </c>
      <c r="C10" s="30" t="s">
        <v>60</v>
      </c>
      <c r="D10" s="30"/>
      <c r="E10" s="30"/>
      <c r="F10" s="30"/>
      <c r="G10" s="30"/>
    </row>
    <row r="11" spans="1:8">
      <c r="A11" s="30" t="s">
        <v>170</v>
      </c>
      <c r="B11" s="30">
        <f>SUM(B8:D8)</f>
        <v>5529622.25</v>
      </c>
      <c r="C11" s="30" t="s">
        <v>60</v>
      </c>
      <c r="D11" s="30"/>
      <c r="E11" s="30"/>
      <c r="F11" s="30"/>
      <c r="G11" s="30"/>
    </row>
    <row r="12" spans="1:8">
      <c r="A12" s="30"/>
      <c r="B12" s="30"/>
      <c r="C12" s="30"/>
      <c r="D12" s="30"/>
      <c r="E12" s="30"/>
      <c r="F12" s="30"/>
      <c r="G12" s="30"/>
      <c r="H12" s="30"/>
    </row>
    <row r="13" spans="1:8" s="28" customFormat="1">
      <c r="A13" s="125" t="s">
        <v>426</v>
      </c>
      <c r="B13" s="125"/>
      <c r="C13" s="125"/>
      <c r="D13" s="30" t="s">
        <v>427</v>
      </c>
      <c r="E13" s="30"/>
      <c r="F13" s="30"/>
      <c r="G13" s="30"/>
      <c r="H13" s="30"/>
    </row>
    <row r="14" spans="1:8" s="28" customFormat="1">
      <c r="A14" s="63" t="s">
        <v>500</v>
      </c>
      <c r="B14" s="63"/>
      <c r="C14" s="63"/>
      <c r="D14" s="30"/>
      <c r="E14" s="30"/>
      <c r="F14" s="30"/>
      <c r="G14" s="30"/>
      <c r="H14" s="30"/>
    </row>
    <row r="15" spans="1:8" s="28" customFormat="1">
      <c r="A15" s="63" t="s">
        <v>431</v>
      </c>
      <c r="B15" s="63"/>
      <c r="C15" s="63"/>
      <c r="D15" s="30"/>
      <c r="E15" s="30"/>
      <c r="F15" s="30"/>
      <c r="G15" s="30"/>
      <c r="H15" s="30"/>
    </row>
    <row r="16" spans="1:8" s="28" customFormat="1">
      <c r="A16" s="63" t="s">
        <v>430</v>
      </c>
      <c r="B16" s="63"/>
      <c r="C16" s="63"/>
      <c r="D16" s="30"/>
      <c r="E16" s="30"/>
      <c r="F16" s="30"/>
      <c r="G16" s="30"/>
      <c r="H16" s="30"/>
    </row>
    <row r="17" spans="1:8" s="28" customFormat="1">
      <c r="A17" s="63" t="s">
        <v>501</v>
      </c>
      <c r="B17" s="63"/>
      <c r="C17" s="63"/>
      <c r="D17" s="30"/>
      <c r="E17" s="30"/>
      <c r="F17" s="30"/>
      <c r="G17" s="30"/>
      <c r="H17" s="30"/>
    </row>
    <row r="18" spans="1:8">
      <c r="A18" s="30" t="s">
        <v>184</v>
      </c>
      <c r="B18" s="30"/>
      <c r="C18" s="30"/>
      <c r="D18" s="30"/>
      <c r="E18" s="30"/>
      <c r="F18" s="30"/>
      <c r="G18" s="30"/>
      <c r="H18" s="30"/>
    </row>
    <row r="19" spans="1:8">
      <c r="A19" s="30" t="s">
        <v>169</v>
      </c>
      <c r="B19" s="41">
        <v>2528209452.4499998</v>
      </c>
      <c r="C19" s="30" t="s">
        <v>433</v>
      </c>
      <c r="D19" s="30"/>
      <c r="E19" s="30"/>
      <c r="F19" s="30"/>
      <c r="G19" s="30"/>
      <c r="H19" s="30"/>
    </row>
    <row r="20" spans="1:8">
      <c r="A20" s="30" t="s">
        <v>170</v>
      </c>
      <c r="B20" s="41">
        <v>418417662.94999999</v>
      </c>
      <c r="C20" s="30" t="s">
        <v>434</v>
      </c>
      <c r="D20" s="30"/>
      <c r="E20" s="30"/>
      <c r="F20" s="30"/>
      <c r="G20" s="30"/>
      <c r="H20" s="30"/>
    </row>
    <row r="21" spans="1:8">
      <c r="A21" s="30"/>
      <c r="B21" s="30"/>
      <c r="C21" s="30"/>
      <c r="D21" s="30"/>
      <c r="E21" s="30"/>
      <c r="F21" s="30"/>
      <c r="G21" s="30"/>
      <c r="H21" s="30"/>
    </row>
    <row r="22" spans="1:8">
      <c r="A22" s="125" t="s">
        <v>502</v>
      </c>
      <c r="B22" s="125"/>
      <c r="C22" s="125"/>
    </row>
    <row r="23" spans="1:8">
      <c r="A23" s="33" t="s">
        <v>258</v>
      </c>
      <c r="B23" s="87">
        <v>161478.94</v>
      </c>
      <c r="C23" s="88" t="s">
        <v>497</v>
      </c>
      <c r="D23" s="39"/>
      <c r="E23" s="30"/>
    </row>
    <row r="24" spans="1:8">
      <c r="A24" s="33" t="s">
        <v>170</v>
      </c>
      <c r="B24" s="25">
        <v>48736.82</v>
      </c>
      <c r="C24" s="30" t="s">
        <v>498</v>
      </c>
      <c r="D24" s="30"/>
      <c r="E24" s="30"/>
    </row>
    <row r="25" spans="1:8">
      <c r="A25" s="30"/>
      <c r="B25" s="30"/>
      <c r="C25" s="30"/>
      <c r="D25" s="30"/>
      <c r="E25" s="30"/>
    </row>
    <row r="27" spans="1:8">
      <c r="A27" s="30"/>
      <c r="B27" s="30"/>
      <c r="C27" s="30"/>
      <c r="D27" s="30"/>
      <c r="E27" s="30"/>
    </row>
    <row r="28" spans="1:8">
      <c r="A28" s="30"/>
      <c r="B28" s="30"/>
      <c r="C28" s="30"/>
      <c r="D28" s="30"/>
      <c r="E28" s="30"/>
    </row>
    <row r="31" spans="1:8">
      <c r="A31" s="30"/>
      <c r="B31" s="30"/>
      <c r="C31" s="30"/>
      <c r="D31" s="30"/>
      <c r="E31" s="30"/>
    </row>
    <row r="32" spans="1:8">
      <c r="A32" s="30"/>
      <c r="B32" s="30"/>
      <c r="C32" s="30"/>
      <c r="D32" s="30"/>
      <c r="E32" s="30"/>
    </row>
    <row r="33" spans="1:5">
      <c r="A33" s="28"/>
      <c r="B33" s="28"/>
      <c r="C33" s="28"/>
      <c r="D33" s="28"/>
      <c r="E33" s="28"/>
    </row>
    <row r="34" spans="1:5">
      <c r="A34" s="30"/>
      <c r="B34" s="30"/>
      <c r="C34" s="30"/>
      <c r="D34" s="30"/>
      <c r="E34" s="30"/>
    </row>
    <row r="35" spans="1:5">
      <c r="A35" s="30"/>
      <c r="B35" s="30"/>
      <c r="C35" s="30"/>
      <c r="D35" s="30"/>
      <c r="E35" s="30"/>
    </row>
  </sheetData>
  <mergeCells count="3">
    <mergeCell ref="A13:C13"/>
    <mergeCell ref="A1:C1"/>
    <mergeCell ref="A22:C2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topLeftCell="A52" workbookViewId="0">
      <selection activeCell="A3" sqref="A3"/>
    </sheetView>
  </sheetViews>
  <sheetFormatPr defaultRowHeight="14.25"/>
  <cols>
    <col min="1" max="1" width="34.1328125" customWidth="1"/>
    <col min="2" max="2" width="12.73046875" bestFit="1" customWidth="1"/>
  </cols>
  <sheetData>
    <row r="1" spans="1:29" s="28" customFormat="1">
      <c r="A1" s="67" t="s">
        <v>508</v>
      </c>
    </row>
    <row r="2" spans="1:2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s="28" customFormat="1">
      <c r="A3" s="30" t="s">
        <v>348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c r="A4" s="67" t="s">
        <v>509</v>
      </c>
      <c r="B4" s="130" t="s">
        <v>340</v>
      </c>
      <c r="C4" s="140"/>
      <c r="D4" s="140"/>
      <c r="E4" s="140"/>
      <c r="F4" s="30"/>
      <c r="G4" s="130" t="s">
        <v>344</v>
      </c>
      <c r="H4" s="130"/>
      <c r="I4" s="130"/>
      <c r="J4" s="130"/>
      <c r="K4" s="39"/>
      <c r="L4" s="130" t="s">
        <v>345</v>
      </c>
      <c r="M4" s="130"/>
      <c r="N4" s="130"/>
      <c r="O4" s="130"/>
      <c r="P4" s="39"/>
      <c r="Q4" s="130" t="s">
        <v>346</v>
      </c>
      <c r="R4" s="130"/>
      <c r="S4" s="130"/>
      <c r="T4" s="130"/>
      <c r="U4" s="30"/>
      <c r="V4" s="130" t="s">
        <v>351</v>
      </c>
      <c r="W4" s="140"/>
      <c r="X4" s="140"/>
      <c r="Y4" s="140"/>
      <c r="Z4" s="30"/>
      <c r="AA4" s="30"/>
      <c r="AB4" s="30"/>
      <c r="AC4" s="30"/>
    </row>
    <row r="5" spans="1:29">
      <c r="A5" s="39" t="s">
        <v>507</v>
      </c>
      <c r="B5" s="42" t="s">
        <v>199</v>
      </c>
      <c r="C5" s="42" t="s">
        <v>200</v>
      </c>
      <c r="D5" s="46" t="s">
        <v>201</v>
      </c>
      <c r="E5" s="42"/>
      <c r="F5" s="42"/>
      <c r="G5" s="42" t="s">
        <v>199</v>
      </c>
      <c r="H5" s="42" t="s">
        <v>200</v>
      </c>
      <c r="I5" s="46" t="s">
        <v>201</v>
      </c>
      <c r="J5" s="42"/>
      <c r="K5" s="42"/>
      <c r="L5" s="42" t="s">
        <v>199</v>
      </c>
      <c r="M5" s="42" t="s">
        <v>200</v>
      </c>
      <c r="N5" s="46" t="s">
        <v>201</v>
      </c>
      <c r="O5" s="42"/>
      <c r="P5" s="42"/>
      <c r="Q5" s="42" t="s">
        <v>199</v>
      </c>
      <c r="R5" s="42" t="s">
        <v>200</v>
      </c>
      <c r="S5" s="46" t="s">
        <v>201</v>
      </c>
      <c r="T5" s="42"/>
      <c r="U5" s="30"/>
      <c r="V5" s="30" t="s">
        <v>199</v>
      </c>
      <c r="W5" s="30" t="s">
        <v>200</v>
      </c>
      <c r="X5" s="30" t="s">
        <v>201</v>
      </c>
      <c r="Y5" s="30"/>
      <c r="Z5" s="30"/>
      <c r="AA5" s="30"/>
      <c r="AB5" s="30"/>
      <c r="AC5" s="30"/>
    </row>
    <row r="6" spans="1:29">
      <c r="A6" s="32" t="s">
        <v>215</v>
      </c>
      <c r="B6" s="44" t="s">
        <v>214</v>
      </c>
      <c r="C6" s="44" t="s">
        <v>214</v>
      </c>
      <c r="D6" s="44" t="s">
        <v>214</v>
      </c>
      <c r="E6" s="44" t="s">
        <v>349</v>
      </c>
      <c r="F6" s="44"/>
      <c r="G6" s="44" t="s">
        <v>214</v>
      </c>
      <c r="H6" s="44" t="s">
        <v>214</v>
      </c>
      <c r="I6" s="44" t="s">
        <v>214</v>
      </c>
      <c r="J6" s="44" t="s">
        <v>349</v>
      </c>
      <c r="K6" s="44"/>
      <c r="L6" s="44" t="s">
        <v>214</v>
      </c>
      <c r="M6" s="44" t="s">
        <v>214</v>
      </c>
      <c r="N6" s="44" t="s">
        <v>214</v>
      </c>
      <c r="O6" s="44" t="s">
        <v>349</v>
      </c>
      <c r="P6" s="44"/>
      <c r="Q6" s="44" t="s">
        <v>214</v>
      </c>
      <c r="R6" s="44" t="s">
        <v>214</v>
      </c>
      <c r="S6" s="44" t="s">
        <v>214</v>
      </c>
      <c r="T6" s="44" t="s">
        <v>349</v>
      </c>
      <c r="U6" s="30"/>
      <c r="V6" s="44" t="s">
        <v>214</v>
      </c>
      <c r="W6" s="44" t="s">
        <v>214</v>
      </c>
      <c r="X6" s="44" t="s">
        <v>214</v>
      </c>
      <c r="Y6" s="44" t="s">
        <v>267</v>
      </c>
      <c r="Z6" s="30"/>
      <c r="AA6" s="30"/>
      <c r="AB6" s="30"/>
      <c r="AC6" s="30"/>
    </row>
    <row r="7" spans="1:29">
      <c r="A7" s="30" t="s">
        <v>178</v>
      </c>
      <c r="B7" s="45">
        <f>Ethanol!H43</f>
        <v>-1588.87382152024</v>
      </c>
      <c r="C7" s="45">
        <f>Ethanol!I43</f>
        <v>893.2461650899661</v>
      </c>
      <c r="D7" s="45">
        <f>Ethanol!J43</f>
        <v>1855.6949163494751</v>
      </c>
      <c r="E7" s="45">
        <f>D7*(12/44)</f>
        <v>506.09861354985679</v>
      </c>
      <c r="F7" s="45"/>
      <c r="G7" s="45"/>
      <c r="H7" s="45"/>
      <c r="I7" s="45"/>
      <c r="J7" s="45"/>
      <c r="K7" s="45"/>
      <c r="L7" s="45"/>
      <c r="M7" s="45"/>
      <c r="N7" s="45"/>
      <c r="O7" s="45"/>
      <c r="P7" s="45"/>
      <c r="Q7" s="45">
        <f>B7*Ethanol!$H$19</f>
        <v>-1166.2335539478331</v>
      </c>
      <c r="R7" s="45">
        <f>C7*Ethanol!$H$19</f>
        <v>655.64278015884838</v>
      </c>
      <c r="S7" s="45">
        <f>D7*Ethanol!$H$19</f>
        <v>1362.0802659247581</v>
      </c>
      <c r="T7" s="45">
        <f>E7*Ethanol!$H$19</f>
        <v>371.47643616129767</v>
      </c>
      <c r="U7" s="30"/>
      <c r="V7" s="45">
        <f>B7*Ethanol!$H$20</f>
        <v>-422.64026757240674</v>
      </c>
      <c r="W7" s="45">
        <f>C7*Ethanol!$H$20</f>
        <v>237.60338493111763</v>
      </c>
      <c r="X7" s="45">
        <f>D7*Ethanol!$H$20</f>
        <v>493.61465042471673</v>
      </c>
      <c r="Y7" s="45">
        <f>E7*Ethanol!$H$20</f>
        <v>134.62217738855909</v>
      </c>
      <c r="Z7" s="30"/>
      <c r="AA7" s="30"/>
      <c r="AB7" s="30"/>
      <c r="AC7" s="30"/>
    </row>
    <row r="8" spans="1:29">
      <c r="A8" s="30" t="s">
        <v>179</v>
      </c>
      <c r="B8" s="45">
        <f>Gasoline!G70</f>
        <v>-149.49235778422997</v>
      </c>
      <c r="C8" s="45">
        <f>Gasoline!H70</f>
        <v>3727.3373132458114</v>
      </c>
      <c r="D8" s="45">
        <f>Gasoline!I70</f>
        <v>18358.337615156805</v>
      </c>
      <c r="E8" s="45">
        <f t="shared" ref="E8:E28" si="0">D8*(12/44)</f>
        <v>5006.8193495882188</v>
      </c>
      <c r="F8" s="45"/>
      <c r="G8" s="45">
        <f>B8*0.6</f>
        <v>-89.695414670537971</v>
      </c>
      <c r="H8" s="45">
        <f t="shared" ref="H8:H9" si="1">C8*0.6</f>
        <v>2236.4023879474867</v>
      </c>
      <c r="I8" s="45">
        <f t="shared" ref="I8:I9" si="2">D8*0.6</f>
        <v>11015.002569094082</v>
      </c>
      <c r="J8" s="45">
        <f t="shared" ref="J8:J12" si="3">I8*(12/44)</f>
        <v>3004.0916097529312</v>
      </c>
      <c r="K8" s="45"/>
      <c r="L8" s="45">
        <f t="shared" ref="L8:L9" si="4">B8*0.4</f>
        <v>-59.796943113691988</v>
      </c>
      <c r="M8" s="45">
        <f t="shared" ref="M8:M9" si="5">C8*0.4</f>
        <v>1490.9349252983247</v>
      </c>
      <c r="N8" s="45">
        <f t="shared" ref="N8:N9" si="6">D8*0.4</f>
        <v>7343.3350460627225</v>
      </c>
      <c r="O8" s="45">
        <f t="shared" ref="O8:O12" si="7">N8*(12/44)</f>
        <v>2002.7277398352878</v>
      </c>
      <c r="P8" s="45"/>
      <c r="Q8" s="45"/>
      <c r="R8" s="45"/>
      <c r="S8" s="45"/>
      <c r="T8" s="45"/>
      <c r="U8" s="30"/>
      <c r="V8" s="30"/>
      <c r="W8" s="30"/>
      <c r="X8" s="30"/>
      <c r="Y8" s="30"/>
      <c r="Z8" s="30"/>
      <c r="AA8" s="30"/>
      <c r="AB8" s="30"/>
      <c r="AC8" s="30"/>
    </row>
    <row r="9" spans="1:29">
      <c r="A9" s="30" t="s">
        <v>209</v>
      </c>
      <c r="B9" s="45">
        <f>SUM(B7:B8)</f>
        <v>-1738.3661793044698</v>
      </c>
      <c r="C9" s="45">
        <f t="shared" ref="C9:D9" si="8">SUM(C7:C8)</f>
        <v>4620.5834783357777</v>
      </c>
      <c r="D9" s="45">
        <f t="shared" si="8"/>
        <v>20214.03253150628</v>
      </c>
      <c r="E9" s="45">
        <f t="shared" si="0"/>
        <v>5512.9179631380757</v>
      </c>
      <c r="F9" s="45"/>
      <c r="G9" s="45">
        <f>B9*0.6</f>
        <v>-1043.0197075826818</v>
      </c>
      <c r="H9" s="45">
        <f t="shared" si="1"/>
        <v>2772.3500870014664</v>
      </c>
      <c r="I9" s="45">
        <f t="shared" si="2"/>
        <v>12128.419518903767</v>
      </c>
      <c r="J9" s="45">
        <f t="shared" si="3"/>
        <v>3307.7507778828453</v>
      </c>
      <c r="K9" s="45"/>
      <c r="L9" s="45">
        <f t="shared" si="4"/>
        <v>-695.34647172178802</v>
      </c>
      <c r="M9" s="45">
        <f t="shared" si="5"/>
        <v>1848.2333913343111</v>
      </c>
      <c r="N9" s="45">
        <f t="shared" si="6"/>
        <v>8085.6130126025128</v>
      </c>
      <c r="O9" s="45">
        <f t="shared" si="7"/>
        <v>2205.1671852552304</v>
      </c>
      <c r="P9" s="45"/>
      <c r="Q9" s="45"/>
      <c r="R9" s="45"/>
      <c r="S9" s="45"/>
      <c r="T9" s="45"/>
      <c r="U9" s="30"/>
      <c r="V9" s="30"/>
      <c r="W9" s="30"/>
      <c r="X9" s="30"/>
      <c r="Y9" s="30"/>
      <c r="Z9" s="30"/>
      <c r="AA9" s="30"/>
      <c r="AB9" s="30"/>
      <c r="AC9" s="30"/>
    </row>
    <row r="10" spans="1:29">
      <c r="A10" s="30"/>
      <c r="B10" s="45"/>
      <c r="C10" s="45"/>
      <c r="D10" s="45"/>
      <c r="E10" s="45"/>
      <c r="F10" s="45"/>
      <c r="G10" s="45"/>
      <c r="H10" s="45"/>
      <c r="I10" s="45"/>
      <c r="J10" s="45"/>
      <c r="K10" s="45"/>
      <c r="L10" s="45"/>
      <c r="M10" s="45"/>
      <c r="N10" s="45"/>
      <c r="O10" s="45"/>
      <c r="P10" s="45"/>
      <c r="Q10" s="45"/>
      <c r="R10" s="45"/>
      <c r="S10" s="45"/>
      <c r="T10" s="45"/>
      <c r="U10" s="30"/>
      <c r="V10" s="30"/>
      <c r="W10" s="30"/>
      <c r="X10" s="30"/>
      <c r="Y10" s="30"/>
      <c r="Z10" s="30"/>
      <c r="AA10" s="30"/>
      <c r="AB10" s="30"/>
      <c r="AC10" s="30"/>
    </row>
    <row r="11" spans="1:29">
      <c r="A11" s="32" t="s">
        <v>218</v>
      </c>
      <c r="B11" s="45"/>
      <c r="C11" s="45"/>
      <c r="D11" s="45"/>
      <c r="E11" s="45"/>
      <c r="F11" s="45"/>
      <c r="G11" s="45"/>
      <c r="H11" s="45"/>
      <c r="I11" s="45"/>
      <c r="J11" s="45"/>
      <c r="K11" s="45"/>
      <c r="L11" s="45"/>
      <c r="M11" s="45"/>
      <c r="N11" s="45"/>
      <c r="O11" s="45"/>
      <c r="P11" s="45"/>
      <c r="Q11" s="45"/>
      <c r="R11" s="45"/>
      <c r="S11" s="45"/>
      <c r="T11" s="45"/>
      <c r="U11" s="30"/>
      <c r="V11" s="30"/>
      <c r="W11" s="30"/>
      <c r="X11" s="30"/>
      <c r="Y11" s="30"/>
      <c r="Z11" s="30"/>
      <c r="AA11" s="30"/>
      <c r="AB11" s="30"/>
      <c r="AC11" s="30"/>
    </row>
    <row r="12" spans="1:29">
      <c r="A12" s="30" t="s">
        <v>119</v>
      </c>
      <c r="B12" s="45">
        <f>Diesel!F100</f>
        <v>140.35889841942765</v>
      </c>
      <c r="C12" s="45">
        <f>Diesel!G100</f>
        <v>218.17847549227406</v>
      </c>
      <c r="D12" s="45">
        <f>Diesel!H100</f>
        <v>1887.5487766832778</v>
      </c>
      <c r="E12" s="45">
        <f t="shared" si="0"/>
        <v>514.78603000453029</v>
      </c>
      <c r="F12" s="45"/>
      <c r="G12" s="45">
        <f>B12*0.6</f>
        <v>84.215339051656585</v>
      </c>
      <c r="H12" s="45">
        <f t="shared" ref="H12:I12" si="9">C12*0.6</f>
        <v>130.90708529536442</v>
      </c>
      <c r="I12" s="45">
        <f t="shared" si="9"/>
        <v>1132.5292660099667</v>
      </c>
      <c r="J12" s="45">
        <f t="shared" si="3"/>
        <v>308.87161800271815</v>
      </c>
      <c r="K12" s="45"/>
      <c r="L12" s="45">
        <f>B12*0.4</f>
        <v>56.143559367771061</v>
      </c>
      <c r="M12" s="45">
        <f t="shared" ref="M12:N12" si="10">C12*0.4</f>
        <v>87.271390196909636</v>
      </c>
      <c r="N12" s="45">
        <f t="shared" si="10"/>
        <v>755.01951067331117</v>
      </c>
      <c r="O12" s="45">
        <f t="shared" si="7"/>
        <v>205.91441200181211</v>
      </c>
      <c r="P12" s="45"/>
      <c r="Q12" s="45"/>
      <c r="R12" s="45"/>
      <c r="S12" s="45"/>
      <c r="T12" s="45"/>
      <c r="U12" s="30"/>
      <c r="V12" s="30"/>
      <c r="W12" s="30"/>
      <c r="X12" s="30"/>
      <c r="Y12" s="30"/>
      <c r="Z12" s="30"/>
      <c r="AA12" s="30"/>
      <c r="AB12" s="30"/>
      <c r="AC12" s="30"/>
    </row>
    <row r="13" spans="1:29">
      <c r="A13" s="30"/>
      <c r="B13" s="45"/>
      <c r="C13" s="45"/>
      <c r="D13" s="45"/>
      <c r="E13" s="45"/>
      <c r="F13" s="45"/>
      <c r="G13" s="45"/>
      <c r="H13" s="45"/>
      <c r="I13" s="45"/>
      <c r="J13" s="45"/>
      <c r="K13" s="45"/>
      <c r="L13" s="45"/>
      <c r="M13" s="45"/>
      <c r="N13" s="45"/>
      <c r="O13" s="45"/>
      <c r="P13" s="45"/>
      <c r="Q13" s="45"/>
      <c r="R13" s="45"/>
      <c r="S13" s="45"/>
      <c r="T13" s="45"/>
      <c r="U13" s="30"/>
      <c r="V13" s="30"/>
      <c r="W13" s="30"/>
      <c r="X13" s="30"/>
      <c r="Y13" s="30"/>
      <c r="Z13" s="30"/>
      <c r="AA13" s="30"/>
      <c r="AB13" s="30"/>
      <c r="AC13" s="30"/>
    </row>
    <row r="14" spans="1:29">
      <c r="A14" s="32" t="s">
        <v>210</v>
      </c>
      <c r="B14" s="45"/>
      <c r="C14" s="45"/>
      <c r="D14" s="45"/>
      <c r="E14" s="45"/>
      <c r="F14" s="45"/>
      <c r="G14" s="45"/>
      <c r="H14" s="45"/>
      <c r="I14" s="45"/>
      <c r="J14" s="45"/>
      <c r="K14" s="45"/>
      <c r="L14" s="45"/>
      <c r="M14" s="45"/>
      <c r="N14" s="45"/>
      <c r="O14" s="45"/>
      <c r="P14" s="45"/>
      <c r="Q14" s="45"/>
      <c r="R14" s="45"/>
      <c r="S14" s="45"/>
      <c r="T14" s="45"/>
      <c r="U14" s="30"/>
      <c r="V14" s="30"/>
      <c r="W14" s="30"/>
      <c r="X14" s="30"/>
      <c r="Y14" s="30"/>
      <c r="Z14" s="30"/>
      <c r="AA14" s="30"/>
      <c r="AB14" s="30"/>
      <c r="AC14" s="30"/>
    </row>
    <row r="15" spans="1:29">
      <c r="A15" s="30" t="s">
        <v>90</v>
      </c>
      <c r="B15" s="45">
        <f>Ethanol!H69</f>
        <v>-316.1409495405785</v>
      </c>
      <c r="C15" s="45">
        <f>Ethanol!I69</f>
        <v>177.73072158419023</v>
      </c>
      <c r="D15" s="45">
        <f>Ethanol!J69</f>
        <v>369.23080043639209</v>
      </c>
      <c r="E15" s="45">
        <f t="shared" si="0"/>
        <v>100.6993092099251</v>
      </c>
      <c r="F15" s="45"/>
      <c r="G15" s="45"/>
      <c r="H15" s="45"/>
      <c r="I15" s="45"/>
      <c r="J15" s="45"/>
      <c r="K15" s="45"/>
      <c r="L15" s="45"/>
      <c r="M15" s="45"/>
      <c r="N15" s="45"/>
      <c r="O15" s="45"/>
      <c r="P15" s="45"/>
      <c r="Q15" s="45"/>
      <c r="R15" s="45"/>
      <c r="S15" s="45"/>
      <c r="T15" s="45"/>
      <c r="U15" s="30"/>
      <c r="V15" s="30"/>
      <c r="W15" s="30"/>
      <c r="X15" s="30"/>
      <c r="Y15" s="30"/>
      <c r="Z15" s="30"/>
      <c r="AA15" s="30"/>
      <c r="AB15" s="30"/>
      <c r="AC15" s="30"/>
    </row>
    <row r="16" spans="1:29">
      <c r="A16" s="30" t="s">
        <v>172</v>
      </c>
      <c r="B16" s="45">
        <f>Gasoline!G86</f>
        <v>-31.590532448132919</v>
      </c>
      <c r="C16" s="45">
        <f>Gasoline!H86</f>
        <v>787.65611891131573</v>
      </c>
      <c r="D16" s="45">
        <f>Gasoline!I86</f>
        <v>3879.4589019513382</v>
      </c>
      <c r="E16" s="45">
        <f t="shared" si="0"/>
        <v>1058.0342459867286</v>
      </c>
      <c r="F16" s="45"/>
      <c r="G16" s="45"/>
      <c r="H16" s="45"/>
      <c r="I16" s="45"/>
      <c r="J16" s="45"/>
      <c r="K16" s="45"/>
      <c r="L16" s="45"/>
      <c r="M16" s="45"/>
      <c r="N16" s="45"/>
      <c r="O16" s="45"/>
      <c r="P16" s="45"/>
      <c r="Q16" s="45"/>
      <c r="R16" s="45"/>
      <c r="S16" s="45"/>
      <c r="T16" s="45"/>
      <c r="U16" s="30"/>
      <c r="V16" s="30"/>
      <c r="W16" s="30"/>
      <c r="X16" s="30"/>
      <c r="Y16" s="30"/>
      <c r="Z16" s="30"/>
      <c r="AA16" s="30"/>
      <c r="AB16" s="30"/>
      <c r="AC16" s="30"/>
    </row>
    <row r="17" spans="1:29">
      <c r="A17" s="30" t="s">
        <v>209</v>
      </c>
      <c r="B17" s="45">
        <f>SUM(B15:B16)</f>
        <v>-347.73148198871144</v>
      </c>
      <c r="C17" s="45">
        <f t="shared" ref="C17:D17" si="11">SUM(C15:C16)</f>
        <v>965.38684049550602</v>
      </c>
      <c r="D17" s="45">
        <f t="shared" si="11"/>
        <v>4248.68970238773</v>
      </c>
      <c r="E17" s="45">
        <f t="shared" si="0"/>
        <v>1158.7335551966535</v>
      </c>
      <c r="F17" s="45"/>
      <c r="G17" s="45"/>
      <c r="H17" s="45"/>
      <c r="I17" s="45"/>
      <c r="J17" s="45"/>
      <c r="K17" s="45"/>
      <c r="L17" s="45"/>
      <c r="M17" s="45"/>
      <c r="N17" s="45"/>
      <c r="O17" s="45"/>
      <c r="P17" s="45"/>
      <c r="Q17" s="45"/>
      <c r="R17" s="45"/>
      <c r="S17" s="45"/>
      <c r="T17" s="45"/>
      <c r="U17" s="30"/>
      <c r="V17" s="30"/>
      <c r="W17" s="30"/>
      <c r="X17" s="30"/>
      <c r="Y17" s="30"/>
      <c r="Z17" s="30"/>
      <c r="AA17" s="30"/>
      <c r="AB17" s="30"/>
      <c r="AC17" s="30"/>
    </row>
    <row r="18" spans="1:29">
      <c r="A18" s="30"/>
      <c r="B18" s="45"/>
      <c r="C18" s="45"/>
      <c r="D18" s="45"/>
      <c r="E18" s="45"/>
      <c r="F18" s="45"/>
      <c r="G18" s="45"/>
      <c r="H18" s="45"/>
      <c r="I18" s="45"/>
      <c r="J18" s="45"/>
      <c r="K18" s="45"/>
      <c r="L18" s="45"/>
      <c r="M18" s="45"/>
      <c r="N18" s="45"/>
      <c r="O18" s="45"/>
      <c r="P18" s="45"/>
      <c r="Q18" s="45"/>
      <c r="R18" s="45"/>
      <c r="S18" s="45"/>
      <c r="T18" s="45"/>
      <c r="U18" s="30"/>
      <c r="V18" s="30"/>
      <c r="W18" s="30"/>
      <c r="X18" s="30"/>
      <c r="Y18" s="30"/>
      <c r="Z18" s="30"/>
      <c r="AA18" s="30"/>
      <c r="AB18" s="30"/>
      <c r="AC18" s="30"/>
    </row>
    <row r="19" spans="1:29">
      <c r="A19" s="32" t="s">
        <v>211</v>
      </c>
      <c r="B19" s="45"/>
      <c r="C19" s="45"/>
      <c r="D19" s="45"/>
      <c r="E19" s="45"/>
      <c r="F19" s="45"/>
      <c r="G19" s="45"/>
      <c r="H19" s="45"/>
      <c r="I19" s="45"/>
      <c r="J19" s="45"/>
      <c r="K19" s="45"/>
      <c r="L19" s="45"/>
      <c r="M19" s="45"/>
      <c r="N19" s="45"/>
      <c r="O19" s="45"/>
      <c r="P19" s="45"/>
      <c r="Q19" s="45"/>
      <c r="R19" s="45"/>
      <c r="S19" s="45"/>
      <c r="T19" s="45"/>
      <c r="U19" s="30"/>
      <c r="V19" s="30"/>
      <c r="W19" s="30"/>
      <c r="X19" s="30"/>
      <c r="Y19" s="30"/>
      <c r="Z19" s="30"/>
      <c r="AA19" s="30"/>
      <c r="AB19" s="30"/>
      <c r="AC19" s="30"/>
    </row>
    <row r="20" spans="1:29">
      <c r="A20" s="30" t="s">
        <v>171</v>
      </c>
      <c r="B20" s="45">
        <f>Diesel!F114</f>
        <v>354.64274554875158</v>
      </c>
      <c r="C20" s="45">
        <f>Diesel!G114</f>
        <v>576.29445944427778</v>
      </c>
      <c r="D20" s="45">
        <f>Diesel!H114</f>
        <v>5052.8530006532073</v>
      </c>
      <c r="E20" s="45">
        <f t="shared" si="0"/>
        <v>1378.0508183599654</v>
      </c>
      <c r="F20" s="45"/>
      <c r="G20" s="45"/>
      <c r="H20" s="45"/>
      <c r="I20" s="45"/>
      <c r="J20" s="45"/>
      <c r="K20" s="45"/>
      <c r="L20" s="45"/>
      <c r="M20" s="45"/>
      <c r="N20" s="45"/>
      <c r="O20" s="45"/>
      <c r="P20" s="45"/>
      <c r="Q20" s="45"/>
      <c r="R20" s="45"/>
      <c r="S20" s="45"/>
      <c r="T20" s="45"/>
      <c r="U20" s="30"/>
      <c r="V20" s="30"/>
      <c r="W20" s="30"/>
      <c r="X20" s="30"/>
      <c r="Y20" s="30"/>
      <c r="Z20" s="30"/>
      <c r="AA20" s="30"/>
      <c r="AB20" s="30"/>
      <c r="AC20" s="30"/>
    </row>
    <row r="21" spans="1:29">
      <c r="A21" s="30"/>
      <c r="B21" s="45"/>
      <c r="C21" s="45"/>
      <c r="D21" s="45"/>
      <c r="E21" s="45"/>
      <c r="F21" s="45"/>
      <c r="G21" s="45"/>
      <c r="H21" s="45"/>
      <c r="I21" s="45"/>
      <c r="J21" s="45"/>
      <c r="K21" s="45"/>
      <c r="L21" s="45"/>
      <c r="M21" s="45"/>
      <c r="N21" s="45"/>
      <c r="O21" s="45"/>
      <c r="P21" s="45"/>
      <c r="Q21" s="45"/>
      <c r="R21" s="45"/>
      <c r="S21" s="45"/>
      <c r="T21" s="45"/>
      <c r="U21" s="30"/>
      <c r="V21" s="30"/>
      <c r="W21" s="30"/>
      <c r="X21" s="30"/>
      <c r="Y21" s="30"/>
      <c r="Z21" s="30"/>
      <c r="AA21" s="30"/>
      <c r="AB21" s="30"/>
      <c r="AC21" s="30"/>
    </row>
    <row r="22" spans="1:29">
      <c r="A22" s="32" t="s">
        <v>212</v>
      </c>
      <c r="B22" s="45"/>
      <c r="C22" s="45"/>
      <c r="D22" s="45"/>
      <c r="E22" s="45"/>
      <c r="F22" s="45"/>
      <c r="G22" s="45"/>
      <c r="H22" s="45"/>
      <c r="I22" s="45"/>
      <c r="J22" s="45"/>
      <c r="K22" s="45"/>
      <c r="L22" s="45"/>
      <c r="M22" s="45"/>
      <c r="N22" s="45"/>
      <c r="O22" s="45"/>
      <c r="P22" s="45"/>
      <c r="Q22" s="45"/>
      <c r="R22" s="45"/>
      <c r="S22" s="45"/>
      <c r="T22" s="45"/>
      <c r="U22" s="30"/>
      <c r="V22" s="30"/>
      <c r="W22" s="30"/>
      <c r="X22" s="30"/>
      <c r="Y22" s="30"/>
      <c r="Z22" s="30"/>
      <c r="AA22" s="30"/>
      <c r="AB22" s="30"/>
      <c r="AC22" s="30"/>
    </row>
    <row r="23" spans="1:29">
      <c r="A23" s="30" t="s">
        <v>90</v>
      </c>
      <c r="B23" s="45">
        <f>Ethanol!H56*(12/44)</f>
        <v>-18.26462803928575</v>
      </c>
      <c r="C23" s="45">
        <f>Ethanol!I56*(12/44)</f>
        <v>10.268158951273167</v>
      </c>
      <c r="D23" s="45">
        <f>Ethanol!J56</f>
        <v>78.216689575336787</v>
      </c>
      <c r="E23" s="45">
        <f t="shared" si="0"/>
        <v>21.331824429637305</v>
      </c>
      <c r="F23" s="45"/>
      <c r="G23" s="45"/>
      <c r="H23" s="45"/>
      <c r="I23" s="45"/>
      <c r="J23" s="45"/>
      <c r="K23" s="45"/>
      <c r="L23" s="45"/>
      <c r="M23" s="45"/>
      <c r="N23" s="45"/>
      <c r="O23" s="45"/>
      <c r="P23" s="45"/>
      <c r="Q23" s="45"/>
      <c r="R23" s="45"/>
      <c r="S23" s="45"/>
      <c r="T23" s="45"/>
      <c r="U23" s="30"/>
      <c r="V23" s="30"/>
      <c r="W23" s="30"/>
      <c r="X23" s="30"/>
      <c r="Y23" s="30"/>
      <c r="Z23" s="30"/>
      <c r="AA23" s="30"/>
      <c r="AB23" s="30"/>
      <c r="AC23" s="30"/>
    </row>
    <row r="24" spans="1:29">
      <c r="A24" s="30" t="s">
        <v>172</v>
      </c>
      <c r="B24" s="45">
        <f>Gasoline!G102*(12/44)</f>
        <v>-1.6425913599929494</v>
      </c>
      <c r="C24" s="45">
        <f>Gasoline!H102*(12/44)</f>
        <v>40.955217760053074</v>
      </c>
      <c r="D24" s="45">
        <f>Gasoline!I102</f>
        <v>739.6311170845313</v>
      </c>
      <c r="E24" s="45">
        <f t="shared" si="0"/>
        <v>201.71757738669035</v>
      </c>
      <c r="F24" s="45"/>
      <c r="G24" s="45"/>
      <c r="H24" s="45"/>
      <c r="I24" s="45"/>
      <c r="J24" s="45"/>
      <c r="K24" s="45"/>
      <c r="L24" s="45"/>
      <c r="M24" s="45"/>
      <c r="N24" s="45"/>
      <c r="O24" s="45"/>
      <c r="P24" s="45"/>
      <c r="Q24" s="45"/>
      <c r="R24" s="45"/>
      <c r="S24" s="45"/>
      <c r="T24" s="45"/>
      <c r="U24" s="30"/>
      <c r="V24" s="30"/>
      <c r="W24" s="30"/>
      <c r="X24" s="30"/>
      <c r="Y24" s="30"/>
      <c r="Z24" s="30"/>
      <c r="AA24" s="30"/>
      <c r="AB24" s="30"/>
      <c r="AC24" s="30"/>
    </row>
    <row r="25" spans="1:29">
      <c r="A25" s="30" t="s">
        <v>209</v>
      </c>
      <c r="B25" s="45">
        <f>SUM(B23:B24)</f>
        <v>-19.907219399278699</v>
      </c>
      <c r="C25" s="45">
        <f t="shared" ref="C25:D25" si="12">SUM(C23:C24)</f>
        <v>51.223376711326239</v>
      </c>
      <c r="D25" s="45">
        <f t="shared" si="12"/>
        <v>817.84780665986807</v>
      </c>
      <c r="E25" s="45">
        <f t="shared" si="0"/>
        <v>223.04940181632765</v>
      </c>
      <c r="F25" s="45"/>
      <c r="G25" s="45"/>
      <c r="H25" s="45"/>
      <c r="I25" s="45"/>
      <c r="J25" s="45"/>
      <c r="K25" s="45"/>
      <c r="L25" s="45"/>
      <c r="M25" s="45"/>
      <c r="N25" s="45"/>
      <c r="O25" s="45"/>
      <c r="P25" s="45"/>
      <c r="Q25" s="45"/>
      <c r="R25" s="45"/>
      <c r="S25" s="45"/>
      <c r="T25" s="45"/>
      <c r="U25" s="30"/>
      <c r="V25" s="30"/>
      <c r="W25" s="30"/>
      <c r="X25" s="30"/>
      <c r="Y25" s="30"/>
      <c r="Z25" s="30"/>
      <c r="AA25" s="30"/>
      <c r="AB25" s="30"/>
      <c r="AC25" s="30"/>
    </row>
    <row r="26" spans="1:29">
      <c r="A26" s="30"/>
      <c r="B26" s="45"/>
      <c r="C26" s="45"/>
      <c r="D26" s="45"/>
      <c r="E26" s="45"/>
      <c r="F26" s="45"/>
      <c r="G26" s="45"/>
      <c r="H26" s="45"/>
      <c r="I26" s="45"/>
      <c r="J26" s="45"/>
      <c r="K26" s="45"/>
      <c r="L26" s="45"/>
      <c r="M26" s="45"/>
      <c r="N26" s="45"/>
      <c r="O26" s="45"/>
      <c r="P26" s="45"/>
      <c r="Q26" s="45"/>
      <c r="R26" s="45"/>
      <c r="S26" s="45"/>
      <c r="T26" s="45"/>
      <c r="U26" s="30"/>
      <c r="V26" s="30"/>
      <c r="W26" s="30"/>
      <c r="X26" s="30"/>
      <c r="Y26" s="30"/>
      <c r="Z26" s="30"/>
      <c r="AA26" s="30"/>
      <c r="AB26" s="30"/>
      <c r="AC26" s="30"/>
    </row>
    <row r="27" spans="1:29">
      <c r="A27" s="32" t="s">
        <v>213</v>
      </c>
      <c r="B27" s="45"/>
      <c r="C27" s="45"/>
      <c r="D27" s="45"/>
      <c r="E27" s="45"/>
      <c r="F27" s="45"/>
      <c r="G27" s="45"/>
      <c r="H27" s="45"/>
      <c r="I27" s="45"/>
      <c r="J27" s="45"/>
      <c r="K27" s="45"/>
      <c r="L27" s="45"/>
      <c r="M27" s="45"/>
      <c r="N27" s="45"/>
      <c r="O27" s="45"/>
      <c r="P27" s="45"/>
      <c r="Q27" s="45"/>
      <c r="R27" s="45"/>
      <c r="S27" s="45"/>
      <c r="T27" s="45"/>
      <c r="U27" s="30"/>
      <c r="V27" s="30"/>
      <c r="W27" s="30"/>
      <c r="X27" s="30"/>
      <c r="Y27" s="30"/>
      <c r="Z27" s="30"/>
      <c r="AA27" s="30"/>
      <c r="AB27" s="30"/>
      <c r="AC27" s="30"/>
    </row>
    <row r="28" spans="1:29">
      <c r="A28" s="30" t="s">
        <v>171</v>
      </c>
      <c r="B28" s="45">
        <f>Diesel!F128</f>
        <v>58.693233913385512</v>
      </c>
      <c r="C28" s="45">
        <f>Diesel!G128</f>
        <v>95.376504766262897</v>
      </c>
      <c r="D28" s="45">
        <f>Diesel!H128</f>
        <v>836.24517015961987</v>
      </c>
      <c r="E28" s="45">
        <f t="shared" si="0"/>
        <v>228.06686458898722</v>
      </c>
      <c r="F28" s="45"/>
      <c r="G28" s="45"/>
      <c r="H28" s="45"/>
      <c r="I28" s="45"/>
      <c r="J28" s="45"/>
      <c r="K28" s="45"/>
      <c r="L28" s="45"/>
      <c r="M28" s="45"/>
      <c r="N28" s="45"/>
      <c r="O28" s="45"/>
      <c r="P28" s="45"/>
      <c r="Q28" s="45"/>
      <c r="R28" s="45"/>
      <c r="S28" s="45"/>
      <c r="T28" s="45"/>
      <c r="U28" s="30"/>
      <c r="V28" s="30"/>
      <c r="W28" s="30"/>
      <c r="X28" s="30"/>
      <c r="Y28" s="30"/>
      <c r="Z28" s="30"/>
      <c r="AA28" s="30"/>
      <c r="AB28" s="30"/>
      <c r="AC28" s="30"/>
    </row>
    <row r="29" spans="1:29">
      <c r="A29" s="30"/>
      <c r="B29" s="45"/>
      <c r="C29" s="45"/>
      <c r="D29" s="45"/>
      <c r="E29" s="45"/>
      <c r="F29" s="45"/>
      <c r="G29" s="45"/>
      <c r="H29" s="45"/>
      <c r="I29" s="45"/>
      <c r="J29" s="45"/>
      <c r="K29" s="45"/>
      <c r="L29" s="45"/>
      <c r="M29" s="45"/>
      <c r="N29" s="45"/>
      <c r="O29" s="45"/>
      <c r="P29" s="45"/>
      <c r="Q29" s="45"/>
      <c r="R29" s="45"/>
      <c r="S29" s="45"/>
      <c r="T29" s="45"/>
      <c r="U29" s="30"/>
      <c r="V29" s="30"/>
      <c r="W29" s="30"/>
      <c r="X29" s="30"/>
      <c r="Y29" s="30"/>
      <c r="Z29" s="30"/>
      <c r="AA29" s="30"/>
      <c r="AB29" s="30"/>
      <c r="AC29" s="30"/>
    </row>
    <row r="30" spans="1:29">
      <c r="A30" s="32" t="s">
        <v>208</v>
      </c>
      <c r="B30" s="45"/>
      <c r="C30" s="45"/>
      <c r="D30" s="45">
        <f>'Vehicle Life-Cycle'!N54</f>
        <v>2406.4943305682386</v>
      </c>
      <c r="E30" s="45" t="s">
        <v>309</v>
      </c>
      <c r="F30" s="45"/>
      <c r="G30" s="45"/>
      <c r="H30" s="45"/>
      <c r="I30" s="45"/>
      <c r="J30" s="45"/>
      <c r="K30" s="45"/>
      <c r="L30" s="45"/>
      <c r="M30" s="45"/>
      <c r="N30" s="45"/>
      <c r="O30" s="45"/>
      <c r="P30" s="45"/>
      <c r="Q30" s="45"/>
      <c r="R30" s="45"/>
      <c r="S30" s="45"/>
      <c r="T30" s="45"/>
      <c r="U30" s="30"/>
      <c r="V30" s="30"/>
      <c r="W30" s="30"/>
      <c r="X30" s="30"/>
      <c r="Y30" s="30"/>
      <c r="Z30" s="30"/>
      <c r="AA30" s="30"/>
      <c r="AB30" s="30"/>
      <c r="AC30" s="30"/>
    </row>
    <row r="31" spans="1:29" s="28" customFormat="1">
      <c r="A31" s="32"/>
      <c r="B31" s="45"/>
      <c r="C31" s="45"/>
      <c r="D31" s="45"/>
      <c r="E31" s="45"/>
      <c r="F31" s="45"/>
      <c r="G31" s="45"/>
      <c r="H31" s="45"/>
      <c r="I31" s="45"/>
      <c r="J31" s="45"/>
      <c r="K31" s="45"/>
      <c r="L31" s="45"/>
      <c r="M31" s="45"/>
      <c r="N31" s="45"/>
      <c r="O31" s="45"/>
      <c r="P31" s="45"/>
      <c r="Q31" s="45"/>
      <c r="R31" s="45"/>
      <c r="S31" s="45"/>
      <c r="T31" s="45"/>
      <c r="U31" s="30"/>
      <c r="V31" s="30"/>
      <c r="W31" s="30"/>
      <c r="X31" s="30"/>
      <c r="Y31" s="30"/>
      <c r="Z31" s="30"/>
      <c r="AA31" s="30"/>
      <c r="AB31" s="30"/>
      <c r="AC31" s="30"/>
    </row>
    <row r="32" spans="1:29">
      <c r="A32" s="30" t="s">
        <v>350</v>
      </c>
      <c r="B32" s="45"/>
      <c r="C32" s="45"/>
      <c r="D32" s="45"/>
      <c r="E32" s="45"/>
      <c r="F32" s="45"/>
      <c r="G32" s="45"/>
      <c r="H32" s="45"/>
      <c r="I32" s="45"/>
      <c r="J32" s="45"/>
      <c r="K32" s="45"/>
      <c r="L32" s="45"/>
      <c r="M32" s="45"/>
      <c r="N32" s="45"/>
      <c r="O32" s="45"/>
      <c r="P32" s="45"/>
      <c r="Q32" s="45"/>
      <c r="R32" s="45"/>
      <c r="S32" s="45"/>
      <c r="T32" s="45"/>
      <c r="U32" s="30"/>
      <c r="V32" s="30"/>
      <c r="W32" s="30"/>
      <c r="X32" s="30"/>
      <c r="Y32" s="30"/>
      <c r="Z32" s="30"/>
      <c r="AA32" s="30"/>
      <c r="AB32" s="30"/>
      <c r="AC32" s="30"/>
    </row>
    <row r="33" spans="1:29">
      <c r="A33" s="66" t="s">
        <v>10</v>
      </c>
      <c r="B33" s="130" t="s">
        <v>340</v>
      </c>
      <c r="C33" s="140"/>
      <c r="D33" s="140"/>
      <c r="E33" s="140"/>
      <c r="F33" s="30"/>
      <c r="G33" s="130" t="s">
        <v>344</v>
      </c>
      <c r="H33" s="130"/>
      <c r="I33" s="130"/>
      <c r="J33" s="130"/>
      <c r="K33" s="39"/>
      <c r="L33" s="130" t="s">
        <v>345</v>
      </c>
      <c r="M33" s="130"/>
      <c r="N33" s="130"/>
      <c r="O33" s="130"/>
      <c r="P33" s="39"/>
      <c r="Q33" s="130" t="s">
        <v>346</v>
      </c>
      <c r="R33" s="130"/>
      <c r="S33" s="130"/>
      <c r="T33" s="130"/>
      <c r="U33" s="30"/>
      <c r="V33" s="130" t="s">
        <v>351</v>
      </c>
      <c r="W33" s="140"/>
      <c r="X33" s="140"/>
      <c r="Y33" s="140"/>
      <c r="Z33" s="30"/>
      <c r="AA33" s="30"/>
      <c r="AB33" s="30"/>
      <c r="AC33" s="30"/>
    </row>
    <row r="34" spans="1:29" s="28" customFormat="1">
      <c r="A34" s="30"/>
      <c r="B34" s="45" t="s">
        <v>199</v>
      </c>
      <c r="C34" s="45" t="s">
        <v>200</v>
      </c>
      <c r="D34" s="45" t="s">
        <v>201</v>
      </c>
      <c r="E34" s="45"/>
      <c r="F34" s="45"/>
      <c r="G34" s="45" t="s">
        <v>199</v>
      </c>
      <c r="H34" s="45" t="s">
        <v>200</v>
      </c>
      <c r="I34" s="45" t="s">
        <v>201</v>
      </c>
      <c r="J34" s="45"/>
      <c r="K34" s="45"/>
      <c r="L34" s="45" t="s">
        <v>199</v>
      </c>
      <c r="M34" s="45" t="s">
        <v>200</v>
      </c>
      <c r="N34" s="45" t="s">
        <v>201</v>
      </c>
      <c r="O34" s="45"/>
      <c r="P34" s="45"/>
      <c r="Q34" s="45" t="s">
        <v>199</v>
      </c>
      <c r="R34" s="45" t="s">
        <v>200</v>
      </c>
      <c r="S34" s="45" t="s">
        <v>201</v>
      </c>
      <c r="T34" s="45"/>
      <c r="U34" s="30"/>
      <c r="V34" s="30" t="s">
        <v>199</v>
      </c>
      <c r="W34" s="30" t="s">
        <v>200</v>
      </c>
      <c r="X34" s="30" t="s">
        <v>201</v>
      </c>
      <c r="Y34" s="30"/>
      <c r="Z34" s="30"/>
      <c r="AA34" s="30"/>
      <c r="AB34" s="30"/>
      <c r="AC34" s="30"/>
    </row>
    <row r="35" spans="1:29">
      <c r="A35" s="32" t="s">
        <v>215</v>
      </c>
      <c r="B35" s="44" t="s">
        <v>296</v>
      </c>
      <c r="C35" s="44" t="s">
        <v>296</v>
      </c>
      <c r="D35" s="44" t="s">
        <v>296</v>
      </c>
      <c r="E35" s="44" t="s">
        <v>349</v>
      </c>
      <c r="F35" s="45"/>
      <c r="G35" s="44" t="s">
        <v>296</v>
      </c>
      <c r="H35" s="44" t="s">
        <v>296</v>
      </c>
      <c r="I35" s="44" t="s">
        <v>296</v>
      </c>
      <c r="J35" s="44" t="s">
        <v>349</v>
      </c>
      <c r="K35" s="45"/>
      <c r="L35" s="44" t="s">
        <v>296</v>
      </c>
      <c r="M35" s="44" t="s">
        <v>296</v>
      </c>
      <c r="N35" s="44" t="s">
        <v>296</v>
      </c>
      <c r="O35" s="44" t="s">
        <v>349</v>
      </c>
      <c r="P35" s="45"/>
      <c r="Q35" s="44" t="s">
        <v>296</v>
      </c>
      <c r="R35" s="44" t="s">
        <v>296</v>
      </c>
      <c r="S35" s="44" t="s">
        <v>296</v>
      </c>
      <c r="T35" s="44" t="s">
        <v>349</v>
      </c>
      <c r="U35" s="30"/>
      <c r="V35" s="44" t="s">
        <v>296</v>
      </c>
      <c r="W35" s="44" t="s">
        <v>297</v>
      </c>
      <c r="X35" s="44" t="s">
        <v>298</v>
      </c>
      <c r="Y35" s="44" t="s">
        <v>349</v>
      </c>
      <c r="Z35" s="30"/>
      <c r="AA35" s="30"/>
      <c r="AB35" s="30"/>
      <c r="AC35" s="30"/>
    </row>
    <row r="36" spans="1:29">
      <c r="A36" s="30" t="s">
        <v>178</v>
      </c>
      <c r="B36" s="45">
        <f>Ethanol!H44</f>
        <v>0.56664739671468978</v>
      </c>
      <c r="C36" s="45">
        <f>Ethanol!I44</f>
        <v>2.9639728303740052</v>
      </c>
      <c r="D36" s="45">
        <f>Ethanol!J44</f>
        <v>7.9505894687882328E-2</v>
      </c>
      <c r="E36" s="45">
        <f>D36*(12/16)</f>
        <v>5.9629421015911746E-2</v>
      </c>
      <c r="F36" s="45"/>
      <c r="G36" s="45"/>
      <c r="H36" s="45"/>
      <c r="I36" s="45"/>
      <c r="J36" s="45"/>
      <c r="K36" s="45"/>
      <c r="L36" s="45"/>
      <c r="M36" s="45"/>
      <c r="N36" s="45"/>
      <c r="O36" s="45"/>
      <c r="P36" s="45"/>
      <c r="Q36" s="45">
        <f>B36*Ethanol!$H$19</f>
        <v>0.41591924944270486</v>
      </c>
      <c r="R36" s="45">
        <f>C36*Ethanol!$H$19</f>
        <v>2.1755563726668532</v>
      </c>
      <c r="S36" s="45">
        <f>D36*Ethanol!$H$19</f>
        <v>5.8357335155118865E-2</v>
      </c>
      <c r="T36" s="45">
        <f>E36*Ethanol!$H$19</f>
        <v>4.3768001366339147E-2</v>
      </c>
      <c r="U36" s="30"/>
      <c r="V36" s="30">
        <f>B36*Ethanol!$H$20</f>
        <v>0.15072814727198491</v>
      </c>
      <c r="W36" s="30">
        <f>C36*Ethanol!$H$20</f>
        <v>0.78841645770715196</v>
      </c>
      <c r="X36" s="30">
        <f>D36*Ethanol!$H$20</f>
        <v>2.1148559532763459E-2</v>
      </c>
      <c r="Y36" s="30">
        <f>E36*Ethanol!$H$20</f>
        <v>1.5861419649572595E-2</v>
      </c>
      <c r="Z36" s="30"/>
      <c r="AA36" s="30"/>
      <c r="AB36" s="30"/>
      <c r="AC36" s="30"/>
    </row>
    <row r="37" spans="1:29">
      <c r="A37" s="30" t="s">
        <v>179</v>
      </c>
      <c r="B37" s="45">
        <f>Gasoline!G71</f>
        <v>21.553380154212249</v>
      </c>
      <c r="C37" s="45">
        <f>Gasoline!H71</f>
        <v>7.1449060418866193</v>
      </c>
      <c r="D37" s="45">
        <f>Gasoline!I71</f>
        <v>0.74640918606545448</v>
      </c>
      <c r="E37" s="45">
        <f t="shared" ref="E37:E67" si="13">D37*(12/16)</f>
        <v>0.55980688954909086</v>
      </c>
      <c r="F37" s="45"/>
      <c r="G37" s="45">
        <f>B37*0.6</f>
        <v>12.932028092527348</v>
      </c>
      <c r="H37" s="45">
        <f t="shared" ref="H37:I38" si="14">C37*0.6</f>
        <v>4.286943625131971</v>
      </c>
      <c r="I37" s="45">
        <f t="shared" si="14"/>
        <v>0.44784551163927266</v>
      </c>
      <c r="J37" s="45">
        <f>I37*(12/16)</f>
        <v>0.33588413372945447</v>
      </c>
      <c r="K37" s="45"/>
      <c r="L37" s="45">
        <f>B37*0.4</f>
        <v>8.6213520616849006</v>
      </c>
      <c r="M37" s="45">
        <f t="shared" ref="M37:N38" si="15">C37*0.4</f>
        <v>2.8579624167546478</v>
      </c>
      <c r="N37" s="45">
        <f t="shared" si="15"/>
        <v>0.29856367442618181</v>
      </c>
      <c r="O37" s="45">
        <f>N37*(12/16)</f>
        <v>0.22392275581963636</v>
      </c>
      <c r="P37" s="45"/>
      <c r="Q37" s="45"/>
      <c r="R37" s="45"/>
      <c r="S37" s="45"/>
      <c r="T37" s="45"/>
      <c r="U37" s="30"/>
      <c r="V37" s="30"/>
      <c r="W37" s="30"/>
      <c r="X37" s="30"/>
      <c r="Y37" s="30"/>
      <c r="Z37" s="30"/>
      <c r="AA37" s="30"/>
      <c r="AB37" s="30"/>
      <c r="AC37" s="30"/>
    </row>
    <row r="38" spans="1:29">
      <c r="A38" s="30" t="s">
        <v>209</v>
      </c>
      <c r="B38" s="45">
        <f>SUM(B36:B37)</f>
        <v>22.120027550926938</v>
      </c>
      <c r="C38" s="45">
        <f t="shared" ref="C38:D38" si="16">SUM(C36:C37)</f>
        <v>10.108878872260625</v>
      </c>
      <c r="D38" s="45">
        <f t="shared" si="16"/>
        <v>0.82591508075333686</v>
      </c>
      <c r="E38" s="45">
        <f t="shared" si="13"/>
        <v>0.6194363105650027</v>
      </c>
      <c r="F38" s="45"/>
      <c r="G38" s="45">
        <f>B38*0.6</f>
        <v>13.272016530556163</v>
      </c>
      <c r="H38" s="45">
        <f t="shared" si="14"/>
        <v>6.0653273233563754</v>
      </c>
      <c r="I38" s="45">
        <f t="shared" si="14"/>
        <v>0.49554904845200209</v>
      </c>
      <c r="J38" s="45">
        <f>I38*(12/16)</f>
        <v>0.3716617863390016</v>
      </c>
      <c r="K38" s="45"/>
      <c r="L38" s="45">
        <f>B38*0.4</f>
        <v>8.8480110203707749</v>
      </c>
      <c r="M38" s="45">
        <f t="shared" si="15"/>
        <v>4.0435515489042499</v>
      </c>
      <c r="N38" s="45">
        <f t="shared" si="15"/>
        <v>0.33036603230133477</v>
      </c>
      <c r="O38" s="45">
        <f>N38*(12/16)</f>
        <v>0.24777452422600107</v>
      </c>
      <c r="P38" s="45"/>
      <c r="Q38" s="45"/>
      <c r="R38" s="45"/>
      <c r="S38" s="45"/>
      <c r="T38" s="45"/>
      <c r="U38" s="30"/>
      <c r="V38" s="30"/>
      <c r="W38" s="30"/>
      <c r="X38" s="30"/>
      <c r="Y38" s="30"/>
      <c r="Z38" s="30"/>
      <c r="AA38" s="30"/>
      <c r="AB38" s="30"/>
      <c r="AC38" s="30"/>
    </row>
    <row r="39" spans="1:29" s="28" customFormat="1">
      <c r="A39" s="30" t="s">
        <v>302</v>
      </c>
      <c r="B39" s="45">
        <f t="shared" ref="B39:C39" si="17">B38*25</f>
        <v>553.00068877317347</v>
      </c>
      <c r="C39" s="45">
        <f t="shared" si="17"/>
        <v>252.72197180651563</v>
      </c>
      <c r="D39" s="45">
        <f>D38*25</f>
        <v>20.647877018833423</v>
      </c>
      <c r="E39" s="45"/>
      <c r="F39" s="45"/>
      <c r="G39" s="45">
        <f>G37*25</f>
        <v>323.30070231318371</v>
      </c>
      <c r="H39" s="45">
        <f t="shared" ref="H39:M39" si="18">H37*25</f>
        <v>107.17359062829928</v>
      </c>
      <c r="I39" s="45"/>
      <c r="J39" s="45"/>
      <c r="K39" s="45"/>
      <c r="L39" s="45">
        <f t="shared" si="18"/>
        <v>215.53380154212252</v>
      </c>
      <c r="M39" s="45">
        <f t="shared" si="18"/>
        <v>71.449060418866196</v>
      </c>
      <c r="N39" s="45"/>
      <c r="O39" s="45"/>
      <c r="P39" s="45"/>
      <c r="Q39" s="45">
        <f>Q36*25</f>
        <v>10.397981236067622</v>
      </c>
      <c r="R39" s="45">
        <f>R36*25</f>
        <v>54.388909316671331</v>
      </c>
      <c r="S39" s="45"/>
      <c r="T39" s="45"/>
      <c r="U39" s="30"/>
      <c r="V39" s="30">
        <f t="shared" ref="V39:W39" si="19">V36*25</f>
        <v>3.7682036817996227</v>
      </c>
      <c r="W39" s="30">
        <f t="shared" si="19"/>
        <v>19.710411442678797</v>
      </c>
      <c r="X39" s="30"/>
      <c r="Y39" s="30"/>
      <c r="Z39" s="30"/>
      <c r="AA39" s="30"/>
      <c r="AB39" s="30"/>
      <c r="AC39" s="30"/>
    </row>
    <row r="40" spans="1:29">
      <c r="A40" s="30" t="s">
        <v>303</v>
      </c>
      <c r="B40" s="45"/>
      <c r="C40" s="45"/>
      <c r="D40" s="45">
        <f>D39+D9</f>
        <v>20234.680408525113</v>
      </c>
      <c r="E40" s="45"/>
      <c r="F40" s="45"/>
      <c r="G40" s="45">
        <f>G39+G8</f>
        <v>233.60528764264575</v>
      </c>
      <c r="H40" s="45">
        <f>H39+H8</f>
        <v>2343.5759785757859</v>
      </c>
      <c r="I40" s="45"/>
      <c r="J40" s="45"/>
      <c r="K40" s="45"/>
      <c r="L40" s="45">
        <f t="shared" ref="L40:M40" si="20">L39+L8</f>
        <v>155.73685842843054</v>
      </c>
      <c r="M40" s="45">
        <f t="shared" si="20"/>
        <v>1562.3839857171909</v>
      </c>
      <c r="N40" s="45"/>
      <c r="O40" s="45"/>
      <c r="P40" s="45"/>
      <c r="Q40" s="45">
        <f>Q39+Q7</f>
        <v>-1155.8355727117655</v>
      </c>
      <c r="R40" s="45">
        <f t="shared" ref="R40:W40" si="21">R39+R7</f>
        <v>710.03168947551967</v>
      </c>
      <c r="S40" s="45"/>
      <c r="T40" s="45"/>
      <c r="U40" s="30"/>
      <c r="V40" s="30">
        <f t="shared" si="21"/>
        <v>-418.87206389060714</v>
      </c>
      <c r="W40" s="30">
        <f t="shared" si="21"/>
        <v>257.31379637379644</v>
      </c>
      <c r="X40" s="30"/>
      <c r="Y40" s="30"/>
      <c r="Z40" s="30"/>
      <c r="AA40" s="30"/>
      <c r="AB40" s="30"/>
      <c r="AC40" s="30"/>
    </row>
    <row r="41" spans="1:29" s="28" customFormat="1">
      <c r="A41" s="30"/>
      <c r="B41" s="45"/>
      <c r="C41" s="45"/>
      <c r="D41" s="45"/>
      <c r="E41" s="45"/>
      <c r="F41" s="45"/>
      <c r="G41" s="45"/>
      <c r="H41" s="45"/>
      <c r="I41" s="45"/>
      <c r="J41" s="45"/>
      <c r="K41" s="45"/>
      <c r="L41" s="45"/>
      <c r="M41" s="45"/>
      <c r="N41" s="45"/>
      <c r="O41" s="45"/>
      <c r="P41" s="45"/>
      <c r="Q41" s="45"/>
      <c r="R41" s="45"/>
      <c r="S41" s="45"/>
      <c r="T41" s="45"/>
      <c r="U41" s="30"/>
      <c r="V41" s="30"/>
      <c r="W41" s="30"/>
      <c r="X41" s="30"/>
      <c r="Y41" s="30"/>
      <c r="Z41" s="30"/>
      <c r="AA41" s="30"/>
      <c r="AB41" s="30"/>
      <c r="AC41" s="30"/>
    </row>
    <row r="42" spans="1:29">
      <c r="A42" s="32" t="s">
        <v>218</v>
      </c>
      <c r="B42" s="45"/>
      <c r="C42" s="45"/>
      <c r="D42" s="45"/>
      <c r="E42" s="45"/>
      <c r="F42" s="45"/>
      <c r="G42" s="45"/>
      <c r="H42" s="45"/>
      <c r="I42" s="45"/>
      <c r="J42" s="45"/>
      <c r="K42" s="45"/>
      <c r="L42" s="45"/>
      <c r="M42" s="45"/>
      <c r="N42" s="45"/>
      <c r="O42" s="45"/>
      <c r="P42" s="45"/>
      <c r="Q42" s="45"/>
      <c r="R42" s="45"/>
      <c r="S42" s="45"/>
      <c r="T42" s="45"/>
      <c r="U42" s="30"/>
      <c r="V42" s="30"/>
      <c r="W42" s="30"/>
      <c r="X42" s="30"/>
      <c r="Y42" s="30"/>
      <c r="Z42" s="30"/>
      <c r="AA42" s="30"/>
      <c r="AB42" s="30"/>
      <c r="AC42" s="30"/>
    </row>
    <row r="43" spans="1:29">
      <c r="A43" s="30" t="s">
        <v>119</v>
      </c>
      <c r="B43" s="45">
        <f>Diesel!F101</f>
        <v>10.822448396665752</v>
      </c>
      <c r="C43" s="45">
        <f>Diesel!G101</f>
        <v>10.320243146351869</v>
      </c>
      <c r="D43" s="45">
        <f>Diesel!H101</f>
        <v>3.6978748006260186E-2</v>
      </c>
      <c r="E43" s="45">
        <f t="shared" si="13"/>
        <v>2.7734061004695137E-2</v>
      </c>
      <c r="F43" s="45"/>
      <c r="G43" s="45">
        <f>B43*0.6</f>
        <v>6.4934690379994509</v>
      </c>
      <c r="H43" s="45">
        <f t="shared" ref="H43:J43" si="22">C43*0.6</f>
        <v>6.1921458878111215</v>
      </c>
      <c r="I43" s="45">
        <f t="shared" si="22"/>
        <v>2.218724880375611E-2</v>
      </c>
      <c r="J43" s="45">
        <f t="shared" si="22"/>
        <v>1.6640436602817082E-2</v>
      </c>
      <c r="K43" s="45"/>
      <c r="L43" s="45">
        <f>B43*0.4</f>
        <v>4.3289793586663015</v>
      </c>
      <c r="M43" s="45">
        <f t="shared" ref="M43:O43" si="23">C43*0.4</f>
        <v>4.1280972585407474</v>
      </c>
      <c r="N43" s="45">
        <f t="shared" si="23"/>
        <v>1.4791499202504076E-2</v>
      </c>
      <c r="O43" s="45">
        <f t="shared" si="23"/>
        <v>1.1093624401878055E-2</v>
      </c>
      <c r="P43" s="45"/>
      <c r="Q43" s="45"/>
      <c r="R43" s="45"/>
      <c r="S43" s="45"/>
      <c r="T43" s="45"/>
      <c r="U43" s="30"/>
      <c r="V43" s="30"/>
      <c r="W43" s="30"/>
      <c r="X43" s="30"/>
      <c r="Y43" s="30"/>
      <c r="Z43" s="30"/>
      <c r="AA43" s="30"/>
      <c r="AB43" s="30"/>
      <c r="AC43" s="30"/>
    </row>
    <row r="44" spans="1:29">
      <c r="A44" s="30" t="s">
        <v>302</v>
      </c>
      <c r="B44" s="45">
        <f t="shared" ref="B44:C44" si="24">B43*25</f>
        <v>270.5612099166438</v>
      </c>
      <c r="C44" s="45">
        <f t="shared" si="24"/>
        <v>258.0060786587967</v>
      </c>
      <c r="D44" s="45">
        <f>D43*25</f>
        <v>0.92446870015650462</v>
      </c>
      <c r="E44" s="45"/>
      <c r="F44" s="45"/>
      <c r="G44" s="45">
        <f t="shared" ref="G44:M44" si="25">G43*25</f>
        <v>162.33672594998626</v>
      </c>
      <c r="H44" s="45">
        <f t="shared" si="25"/>
        <v>154.80364719527805</v>
      </c>
      <c r="I44" s="45"/>
      <c r="J44" s="45"/>
      <c r="K44" s="45"/>
      <c r="L44" s="45">
        <f t="shared" si="25"/>
        <v>108.22448396665753</v>
      </c>
      <c r="M44" s="45">
        <f t="shared" si="25"/>
        <v>103.20243146351868</v>
      </c>
      <c r="N44" s="45"/>
      <c r="O44" s="45"/>
      <c r="P44" s="45"/>
      <c r="Q44" s="45"/>
      <c r="R44" s="45"/>
      <c r="S44" s="45"/>
      <c r="T44" s="45"/>
      <c r="U44" s="30"/>
      <c r="V44" s="30"/>
      <c r="W44" s="30"/>
      <c r="X44" s="30"/>
      <c r="Y44" s="30"/>
      <c r="Z44" s="30"/>
      <c r="AA44" s="30"/>
      <c r="AB44" s="30"/>
      <c r="AC44" s="30"/>
    </row>
    <row r="45" spans="1:29" s="28" customFormat="1">
      <c r="A45" s="30" t="s">
        <v>303</v>
      </c>
      <c r="B45" s="45"/>
      <c r="C45" s="45"/>
      <c r="D45" s="45">
        <f>D44+D12</f>
        <v>1888.4732453834342</v>
      </c>
      <c r="E45" s="45"/>
      <c r="F45" s="45"/>
      <c r="G45" s="45">
        <f t="shared" ref="G45:M45" si="26">G44+G12</f>
        <v>246.55206500164286</v>
      </c>
      <c r="H45" s="45">
        <f t="shared" si="26"/>
        <v>285.7107324906425</v>
      </c>
      <c r="I45" s="45"/>
      <c r="J45" s="45"/>
      <c r="K45" s="45"/>
      <c r="L45" s="45">
        <f t="shared" si="26"/>
        <v>164.36804333442859</v>
      </c>
      <c r="M45" s="45">
        <f t="shared" si="26"/>
        <v>190.47382166042831</v>
      </c>
      <c r="N45" s="45"/>
      <c r="O45" s="45"/>
      <c r="P45" s="45"/>
      <c r="Q45" s="45"/>
      <c r="R45" s="45"/>
      <c r="S45" s="45"/>
      <c r="T45" s="45"/>
      <c r="U45" s="30"/>
      <c r="V45" s="30"/>
      <c r="W45" s="30"/>
      <c r="X45" s="30"/>
      <c r="Y45" s="30"/>
      <c r="Z45" s="30"/>
      <c r="AA45" s="30"/>
      <c r="AB45" s="30"/>
      <c r="AC45" s="30"/>
    </row>
    <row r="46" spans="1:29" s="28" customFormat="1">
      <c r="A46" s="30"/>
      <c r="B46" s="45"/>
      <c r="C46" s="45"/>
      <c r="D46" s="45"/>
      <c r="E46" s="45"/>
      <c r="F46" s="45"/>
      <c r="G46" s="45"/>
      <c r="H46" s="45"/>
      <c r="I46" s="45"/>
      <c r="J46" s="45"/>
      <c r="K46" s="45"/>
      <c r="L46" s="45"/>
      <c r="M46" s="45"/>
      <c r="N46" s="45"/>
      <c r="O46" s="45"/>
      <c r="P46" s="45"/>
      <c r="Q46" s="45"/>
      <c r="R46" s="45"/>
      <c r="S46" s="45"/>
      <c r="T46" s="45"/>
      <c r="U46" s="30"/>
      <c r="V46" s="30"/>
      <c r="W46" s="30"/>
      <c r="X46" s="30"/>
      <c r="Y46" s="30"/>
      <c r="Z46" s="30"/>
      <c r="AA46" s="30"/>
      <c r="AB46" s="30"/>
      <c r="AC46" s="30"/>
    </row>
    <row r="47" spans="1:29">
      <c r="A47" s="32" t="s">
        <v>210</v>
      </c>
      <c r="B47" s="45"/>
      <c r="C47" s="45"/>
      <c r="D47" s="45"/>
      <c r="E47" s="45"/>
      <c r="F47" s="45"/>
      <c r="G47" s="45"/>
      <c r="H47" s="45"/>
      <c r="I47" s="45"/>
      <c r="J47" s="45"/>
      <c r="K47" s="45"/>
      <c r="L47" s="45"/>
      <c r="M47" s="45"/>
      <c r="N47" s="45"/>
      <c r="O47" s="45"/>
      <c r="P47" s="45"/>
      <c r="Q47" s="45"/>
      <c r="R47" s="45"/>
      <c r="S47" s="45"/>
      <c r="T47" s="45"/>
      <c r="U47" s="30"/>
      <c r="V47" s="30"/>
      <c r="W47" s="30"/>
      <c r="X47" s="30"/>
      <c r="Y47" s="30"/>
      <c r="Z47" s="30"/>
      <c r="AA47" s="30"/>
      <c r="AB47" s="30"/>
      <c r="AC47" s="30"/>
    </row>
    <row r="48" spans="1:29">
      <c r="A48" s="30" t="s">
        <v>90</v>
      </c>
      <c r="B48" s="45">
        <f>Ethanol!H70</f>
        <v>0.11274680445088882</v>
      </c>
      <c r="C48" s="45">
        <f>Ethanol!I70</f>
        <v>0.58974675793346332</v>
      </c>
      <c r="D48" s="45">
        <f>Ethanol!J70</f>
        <v>1.581942423637582E-2</v>
      </c>
      <c r="E48" s="45">
        <f t="shared" si="13"/>
        <v>1.1864568177281865E-2</v>
      </c>
      <c r="F48" s="45"/>
      <c r="G48" s="45"/>
      <c r="H48" s="45"/>
      <c r="I48" s="45"/>
      <c r="J48" s="45"/>
      <c r="K48" s="45"/>
      <c r="L48" s="45"/>
      <c r="M48" s="45"/>
      <c r="N48" s="45"/>
      <c r="O48" s="45"/>
      <c r="P48" s="45"/>
      <c r="Q48" s="45"/>
      <c r="R48" s="45"/>
      <c r="S48" s="45"/>
      <c r="T48" s="45"/>
      <c r="U48" s="30"/>
      <c r="V48" s="30"/>
      <c r="W48" s="30"/>
      <c r="X48" s="30"/>
      <c r="Y48" s="30"/>
      <c r="Z48" s="30"/>
      <c r="AA48" s="30"/>
      <c r="AB48" s="30"/>
      <c r="AC48" s="30"/>
    </row>
    <row r="49" spans="1:29">
      <c r="A49" s="30" t="s">
        <v>172</v>
      </c>
      <c r="B49" s="45">
        <f>Gasoline!G87</f>
        <v>4.5545173943478137</v>
      </c>
      <c r="C49" s="45">
        <f>Gasoline!H87</f>
        <v>1.5099151386108043</v>
      </c>
      <c r="D49" s="45">
        <f>Gasoline!I87</f>
        <v>0.1581942423637582</v>
      </c>
      <c r="E49" s="45">
        <f t="shared" si="13"/>
        <v>0.11864568177281865</v>
      </c>
      <c r="F49" s="45"/>
      <c r="G49" s="45"/>
      <c r="H49" s="45"/>
      <c r="I49" s="45"/>
      <c r="J49" s="45"/>
      <c r="K49" s="45"/>
      <c r="L49" s="45"/>
      <c r="M49" s="45"/>
      <c r="N49" s="45"/>
      <c r="O49" s="45"/>
      <c r="P49" s="45"/>
      <c r="Q49" s="45"/>
      <c r="R49" s="45"/>
      <c r="S49" s="45"/>
      <c r="T49" s="45"/>
      <c r="U49" s="30"/>
      <c r="V49" s="30"/>
      <c r="W49" s="30"/>
      <c r="X49" s="30"/>
      <c r="Y49" s="30"/>
      <c r="Z49" s="30"/>
      <c r="AA49" s="30"/>
      <c r="AB49" s="30"/>
      <c r="AC49" s="30"/>
    </row>
    <row r="50" spans="1:29">
      <c r="A50" s="30" t="s">
        <v>209</v>
      </c>
      <c r="B50" s="45">
        <f>SUM(B48:B49)</f>
        <v>4.6672641987987022</v>
      </c>
      <c r="C50" s="45">
        <f t="shared" ref="C50:D50" si="27">SUM(C48:C49)</f>
        <v>2.0996618965442675</v>
      </c>
      <c r="D50" s="45">
        <f t="shared" si="27"/>
        <v>0.17401366660013401</v>
      </c>
      <c r="E50" s="45">
        <f t="shared" si="13"/>
        <v>0.13051024995010052</v>
      </c>
      <c r="F50" s="45"/>
      <c r="G50" s="45"/>
      <c r="H50" s="45"/>
      <c r="I50" s="45"/>
      <c r="J50" s="45"/>
      <c r="K50" s="45"/>
      <c r="L50" s="45"/>
      <c r="M50" s="45"/>
      <c r="N50" s="45"/>
      <c r="O50" s="45"/>
      <c r="P50" s="45"/>
      <c r="Q50" s="45"/>
      <c r="R50" s="45"/>
      <c r="S50" s="45"/>
      <c r="T50" s="45"/>
      <c r="U50" s="30"/>
      <c r="V50" s="30"/>
      <c r="W50" s="30"/>
      <c r="X50" s="30"/>
      <c r="Y50" s="30"/>
      <c r="Z50" s="30"/>
      <c r="AA50" s="30"/>
      <c r="AB50" s="30"/>
      <c r="AC50" s="30"/>
    </row>
    <row r="51" spans="1:29" s="28" customFormat="1">
      <c r="A51" s="30" t="s">
        <v>302</v>
      </c>
      <c r="B51" s="45">
        <f>B50*25</f>
        <v>116.68160496996755</v>
      </c>
      <c r="C51" s="45">
        <f>C50*25</f>
        <v>52.491547413606689</v>
      </c>
      <c r="D51" s="45"/>
      <c r="E51" s="45"/>
      <c r="F51" s="45"/>
      <c r="G51" s="45"/>
      <c r="H51" s="45"/>
      <c r="I51" s="45"/>
      <c r="J51" s="45"/>
      <c r="K51" s="45"/>
      <c r="L51" s="45"/>
      <c r="M51" s="45"/>
      <c r="N51" s="45"/>
      <c r="O51" s="45"/>
      <c r="P51" s="45"/>
      <c r="Q51" s="45"/>
      <c r="R51" s="45"/>
      <c r="S51" s="45"/>
      <c r="T51" s="45"/>
      <c r="U51" s="30"/>
      <c r="V51" s="30"/>
      <c r="W51" s="30"/>
      <c r="X51" s="30"/>
      <c r="Y51" s="30"/>
      <c r="Z51" s="30"/>
      <c r="AA51" s="30"/>
      <c r="AB51" s="30"/>
      <c r="AC51" s="30"/>
    </row>
    <row r="52" spans="1:29" s="28" customFormat="1">
      <c r="A52" s="30" t="s">
        <v>303</v>
      </c>
      <c r="B52" s="45">
        <f>B51+B17</f>
        <v>-231.04987701874387</v>
      </c>
      <c r="C52" s="45">
        <f>C51+C17</f>
        <v>1017.8783879091127</v>
      </c>
      <c r="D52" s="45"/>
      <c r="E52" s="45"/>
      <c r="F52" s="45"/>
      <c r="G52" s="45"/>
      <c r="H52" s="45"/>
      <c r="I52" s="45"/>
      <c r="J52" s="45"/>
      <c r="K52" s="45"/>
      <c r="L52" s="45"/>
      <c r="M52" s="45"/>
      <c r="N52" s="45"/>
      <c r="O52" s="45"/>
      <c r="P52" s="45"/>
      <c r="Q52" s="45"/>
      <c r="R52" s="45"/>
      <c r="S52" s="45"/>
      <c r="T52" s="45"/>
      <c r="U52" s="30"/>
      <c r="V52" s="30"/>
      <c r="W52" s="30"/>
      <c r="X52" s="30"/>
      <c r="Y52" s="30"/>
      <c r="Z52" s="30"/>
      <c r="AA52" s="30"/>
      <c r="AB52" s="30"/>
      <c r="AC52" s="30"/>
    </row>
    <row r="53" spans="1:29">
      <c r="A53" s="30"/>
      <c r="B53" s="45"/>
      <c r="C53" s="45"/>
      <c r="D53" s="45"/>
      <c r="E53" s="45"/>
      <c r="F53" s="45"/>
      <c r="G53" s="45"/>
      <c r="H53" s="45"/>
      <c r="I53" s="45"/>
      <c r="J53" s="45"/>
      <c r="K53" s="45"/>
      <c r="L53" s="45"/>
      <c r="M53" s="45"/>
      <c r="N53" s="45"/>
      <c r="O53" s="45"/>
      <c r="P53" s="45"/>
      <c r="Q53" s="45"/>
      <c r="R53" s="45"/>
      <c r="S53" s="45"/>
      <c r="T53" s="45"/>
      <c r="U53" s="30"/>
      <c r="V53" s="30"/>
      <c r="W53" s="30"/>
      <c r="X53" s="30"/>
      <c r="Y53" s="30"/>
      <c r="Z53" s="30"/>
      <c r="AA53" s="30"/>
      <c r="AB53" s="30"/>
      <c r="AC53" s="30"/>
    </row>
    <row r="54" spans="1:29">
      <c r="A54" s="32" t="s">
        <v>211</v>
      </c>
      <c r="B54" s="45"/>
      <c r="C54" s="45"/>
      <c r="D54" s="45"/>
      <c r="E54" s="45"/>
      <c r="F54" s="45"/>
      <c r="G54" s="45"/>
      <c r="H54" s="45"/>
      <c r="I54" s="45"/>
      <c r="J54" s="45"/>
      <c r="K54" s="45"/>
      <c r="L54" s="45"/>
      <c r="M54" s="45"/>
      <c r="N54" s="45"/>
      <c r="O54" s="45"/>
      <c r="P54" s="45"/>
      <c r="Q54" s="45"/>
      <c r="R54" s="45"/>
      <c r="S54" s="45"/>
      <c r="T54" s="45"/>
      <c r="U54" s="30"/>
      <c r="V54" s="30"/>
      <c r="W54" s="30"/>
      <c r="X54" s="30"/>
      <c r="Y54" s="30"/>
      <c r="Z54" s="30"/>
      <c r="AA54" s="30"/>
      <c r="AB54" s="30"/>
      <c r="AC54" s="30"/>
    </row>
    <row r="55" spans="1:29">
      <c r="A55" s="30" t="s">
        <v>171</v>
      </c>
      <c r="B55" s="45">
        <f>Diesel!F115</f>
        <v>14.828614869303774</v>
      </c>
      <c r="C55" s="45">
        <f>Diesel!G115</f>
        <v>24.096499075963912</v>
      </c>
      <c r="D55" s="45">
        <f>Diesel!H115</f>
        <v>9.8707572545150862E-2</v>
      </c>
      <c r="E55" s="45">
        <f t="shared" si="13"/>
        <v>7.4030679408863154E-2</v>
      </c>
      <c r="F55" s="45"/>
      <c r="G55" s="45"/>
      <c r="H55" s="45"/>
      <c r="I55" s="45"/>
      <c r="J55" s="45"/>
      <c r="K55" s="45"/>
      <c r="L55" s="45"/>
      <c r="M55" s="45"/>
      <c r="N55" s="45"/>
      <c r="O55" s="45"/>
      <c r="P55" s="45"/>
      <c r="Q55" s="45"/>
      <c r="R55" s="45"/>
      <c r="S55" s="45"/>
      <c r="T55" s="45"/>
      <c r="U55" s="30"/>
      <c r="V55" s="30"/>
      <c r="W55" s="30"/>
      <c r="X55" s="30"/>
      <c r="Y55" s="30"/>
      <c r="Z55" s="30"/>
      <c r="AA55" s="30"/>
      <c r="AB55" s="30"/>
      <c r="AC55" s="30"/>
    </row>
    <row r="56" spans="1:29" s="28" customFormat="1">
      <c r="A56" s="30" t="s">
        <v>302</v>
      </c>
      <c r="B56" s="45">
        <f>B55*25</f>
        <v>370.71537173259435</v>
      </c>
      <c r="C56" s="45">
        <f>C55*25</f>
        <v>602.41247689909778</v>
      </c>
      <c r="D56" s="45"/>
      <c r="E56" s="45"/>
      <c r="F56" s="45"/>
      <c r="G56" s="45"/>
      <c r="H56" s="45"/>
      <c r="I56" s="45"/>
      <c r="J56" s="45"/>
      <c r="K56" s="45"/>
      <c r="L56" s="45"/>
      <c r="M56" s="45"/>
      <c r="N56" s="45"/>
      <c r="O56" s="45"/>
      <c r="P56" s="45"/>
      <c r="Q56" s="45"/>
      <c r="R56" s="45"/>
      <c r="S56" s="45"/>
      <c r="T56" s="45"/>
      <c r="U56" s="30"/>
      <c r="V56" s="30"/>
      <c r="W56" s="30"/>
      <c r="X56" s="30"/>
      <c r="Y56" s="30"/>
      <c r="Z56" s="30"/>
      <c r="AA56" s="30"/>
      <c r="AB56" s="30"/>
      <c r="AC56" s="30"/>
    </row>
    <row r="57" spans="1:29">
      <c r="A57" s="30" t="s">
        <v>303</v>
      </c>
      <c r="B57" s="45">
        <f>B56+B20</f>
        <v>725.35811728134593</v>
      </c>
      <c r="C57" s="45">
        <f>C56+C20</f>
        <v>1178.7069363433757</v>
      </c>
      <c r="D57" s="45"/>
      <c r="E57" s="45"/>
      <c r="F57" s="45"/>
      <c r="G57" s="45"/>
      <c r="H57" s="45"/>
      <c r="I57" s="45"/>
      <c r="J57" s="45"/>
      <c r="K57" s="45"/>
      <c r="L57" s="45"/>
      <c r="M57" s="45"/>
      <c r="N57" s="45"/>
      <c r="O57" s="45"/>
      <c r="P57" s="45"/>
      <c r="Q57" s="45"/>
      <c r="R57" s="45"/>
      <c r="S57" s="45"/>
      <c r="T57" s="45"/>
      <c r="U57" s="30"/>
      <c r="V57" s="30"/>
      <c r="W57" s="30"/>
      <c r="X57" s="30"/>
      <c r="Y57" s="30"/>
      <c r="Z57" s="30"/>
      <c r="AA57" s="30"/>
      <c r="AB57" s="30"/>
      <c r="AC57" s="30"/>
    </row>
    <row r="58" spans="1:29" s="28" customFormat="1">
      <c r="A58" s="30"/>
      <c r="B58" s="45"/>
      <c r="C58" s="45"/>
      <c r="D58" s="45"/>
      <c r="E58" s="45"/>
      <c r="F58" s="45"/>
      <c r="G58" s="45"/>
      <c r="H58" s="45"/>
      <c r="I58" s="45"/>
      <c r="J58" s="45"/>
      <c r="K58" s="45"/>
      <c r="L58" s="45"/>
      <c r="M58" s="45"/>
      <c r="N58" s="45"/>
      <c r="O58" s="45"/>
      <c r="P58" s="45"/>
      <c r="Q58" s="45"/>
      <c r="R58" s="45"/>
      <c r="S58" s="45"/>
      <c r="T58" s="45"/>
      <c r="U58" s="30"/>
      <c r="V58" s="30"/>
      <c r="W58" s="30"/>
      <c r="X58" s="30"/>
      <c r="Y58" s="30"/>
      <c r="Z58" s="30"/>
      <c r="AA58" s="30"/>
      <c r="AB58" s="30"/>
      <c r="AC58" s="30"/>
    </row>
    <row r="59" spans="1:29">
      <c r="A59" s="32" t="s">
        <v>212</v>
      </c>
      <c r="B59" s="45"/>
      <c r="C59" s="45"/>
      <c r="D59" s="45"/>
      <c r="E59" s="45"/>
      <c r="F59" s="45"/>
      <c r="G59" s="45"/>
      <c r="H59" s="45"/>
      <c r="I59" s="45"/>
      <c r="J59" s="45"/>
      <c r="K59" s="45"/>
      <c r="L59" s="45"/>
      <c r="M59" s="45"/>
      <c r="N59" s="45"/>
      <c r="O59" s="45"/>
      <c r="P59" s="45"/>
      <c r="Q59" s="45"/>
      <c r="R59" s="45"/>
      <c r="S59" s="45"/>
      <c r="T59" s="45"/>
      <c r="U59" s="30"/>
      <c r="V59" s="30"/>
      <c r="W59" s="30"/>
      <c r="X59" s="30"/>
      <c r="Y59" s="30"/>
      <c r="Z59" s="30"/>
      <c r="AA59" s="30"/>
      <c r="AB59" s="30"/>
      <c r="AC59" s="30"/>
    </row>
    <row r="60" spans="1:29">
      <c r="A60" s="30" t="s">
        <v>90</v>
      </c>
      <c r="B60" s="45">
        <f>Ethanol!H57</f>
        <v>2.3883927868215797E-2</v>
      </c>
      <c r="C60" s="45">
        <f>Ethanol!I57</f>
        <v>0.12493009531930839</v>
      </c>
      <c r="D60" s="45">
        <f>Ethanol!J57</f>
        <v>3.3511369942452181E-3</v>
      </c>
      <c r="E60" s="45">
        <f t="shared" si="13"/>
        <v>2.5133527456839134E-3</v>
      </c>
      <c r="F60" s="45"/>
      <c r="G60" s="45"/>
      <c r="H60" s="45"/>
      <c r="I60" s="45"/>
      <c r="J60" s="45"/>
      <c r="K60" s="45"/>
      <c r="L60" s="45"/>
      <c r="M60" s="45"/>
      <c r="N60" s="45"/>
      <c r="O60" s="45"/>
      <c r="P60" s="45"/>
      <c r="Q60" s="45"/>
      <c r="R60" s="45"/>
      <c r="S60" s="45"/>
      <c r="T60" s="45"/>
      <c r="U60" s="30"/>
      <c r="V60" s="30"/>
      <c r="W60" s="30"/>
      <c r="X60" s="30"/>
      <c r="Y60" s="30"/>
      <c r="Z60" s="30"/>
      <c r="AA60" s="30"/>
      <c r="AB60" s="30"/>
      <c r="AC60" s="30"/>
    </row>
    <row r="61" spans="1:29">
      <c r="A61" s="30" t="s">
        <v>172</v>
      </c>
      <c r="B61" s="45">
        <f>Gasoline!G103</f>
        <v>0.86833315503561315</v>
      </c>
      <c r="C61" s="45">
        <f>Gasoline!H103</f>
        <v>0.28787009964503602</v>
      </c>
      <c r="D61" s="45">
        <f>Gasoline!I103</f>
        <v>3.0160232948206959E-2</v>
      </c>
      <c r="E61" s="45">
        <f t="shared" si="13"/>
        <v>2.2620174711155218E-2</v>
      </c>
      <c r="F61" s="45"/>
      <c r="G61" s="45"/>
      <c r="H61" s="45"/>
      <c r="I61" s="45"/>
      <c r="J61" s="45"/>
      <c r="K61" s="45"/>
      <c r="L61" s="45"/>
      <c r="M61" s="45"/>
      <c r="N61" s="45"/>
      <c r="O61" s="45"/>
      <c r="P61" s="45"/>
      <c r="Q61" s="45"/>
      <c r="R61" s="45"/>
      <c r="S61" s="45"/>
      <c r="T61" s="45"/>
      <c r="U61" s="30"/>
      <c r="V61" s="30"/>
      <c r="W61" s="30"/>
      <c r="X61" s="30"/>
      <c r="Y61" s="30"/>
      <c r="Z61" s="30"/>
      <c r="AA61" s="30"/>
      <c r="AB61" s="30"/>
      <c r="AC61" s="30"/>
    </row>
    <row r="62" spans="1:29">
      <c r="A62" s="30" t="s">
        <v>209</v>
      </c>
      <c r="B62" s="45">
        <f>SUM(B60:B61)</f>
        <v>0.89221708290382895</v>
      </c>
      <c r="C62" s="45">
        <f t="shared" ref="C62:D62" si="28">SUM(C60:C61)</f>
        <v>0.41280019496434439</v>
      </c>
      <c r="D62" s="45">
        <f t="shared" si="28"/>
        <v>3.3511369942452178E-2</v>
      </c>
      <c r="E62" s="45">
        <f t="shared" si="13"/>
        <v>2.5133527456839132E-2</v>
      </c>
      <c r="F62" s="45"/>
      <c r="G62" s="45"/>
      <c r="H62" s="45"/>
      <c r="I62" s="45"/>
      <c r="J62" s="45"/>
      <c r="K62" s="45"/>
      <c r="L62" s="45"/>
      <c r="M62" s="45"/>
      <c r="N62" s="45"/>
      <c r="O62" s="45"/>
      <c r="P62" s="45"/>
      <c r="Q62" s="45"/>
      <c r="R62" s="45"/>
      <c r="S62" s="45"/>
      <c r="T62" s="45"/>
      <c r="U62" s="30"/>
      <c r="V62" s="30"/>
      <c r="W62" s="30"/>
      <c r="X62" s="30"/>
      <c r="Y62" s="30"/>
      <c r="Z62" s="30"/>
      <c r="AA62" s="30"/>
      <c r="AB62" s="30"/>
      <c r="AC62" s="30"/>
    </row>
    <row r="63" spans="1:29" s="28" customFormat="1">
      <c r="A63" s="30" t="s">
        <v>302</v>
      </c>
      <c r="B63" s="45">
        <f>B62*25</f>
        <v>22.305427072595723</v>
      </c>
      <c r="C63" s="45">
        <f>C62*25</f>
        <v>10.32000487410861</v>
      </c>
      <c r="D63" s="45"/>
      <c r="E63" s="45"/>
      <c r="F63" s="45"/>
      <c r="G63" s="45"/>
      <c r="H63" s="45"/>
      <c r="I63" s="45"/>
      <c r="J63" s="45"/>
      <c r="K63" s="45"/>
      <c r="L63" s="45"/>
      <c r="M63" s="45"/>
      <c r="N63" s="45"/>
      <c r="O63" s="45"/>
      <c r="P63" s="45"/>
      <c r="Q63" s="45"/>
      <c r="R63" s="45"/>
      <c r="S63" s="45"/>
      <c r="T63" s="45"/>
      <c r="U63" s="30"/>
      <c r="V63" s="30"/>
      <c r="W63" s="30"/>
      <c r="X63" s="30"/>
      <c r="Y63" s="30"/>
      <c r="Z63" s="30"/>
      <c r="AA63" s="30"/>
      <c r="AB63" s="30"/>
      <c r="AC63" s="30"/>
    </row>
    <row r="64" spans="1:29">
      <c r="A64" s="30" t="s">
        <v>303</v>
      </c>
      <c r="B64" s="45">
        <f>B63+B25</f>
        <v>2.3982076733170246</v>
      </c>
      <c r="C64" s="45">
        <f>C63+C25</f>
        <v>61.543381585434851</v>
      </c>
      <c r="D64" s="45"/>
      <c r="E64" s="45"/>
      <c r="F64" s="45"/>
      <c r="G64" s="45"/>
      <c r="H64" s="45"/>
      <c r="I64" s="45"/>
      <c r="J64" s="45"/>
      <c r="K64" s="45"/>
      <c r="L64" s="45"/>
      <c r="M64" s="45"/>
      <c r="N64" s="45"/>
      <c r="O64" s="45"/>
      <c r="P64" s="45"/>
      <c r="Q64" s="45"/>
      <c r="R64" s="45"/>
      <c r="S64" s="45"/>
      <c r="T64" s="45"/>
      <c r="U64" s="30"/>
      <c r="V64" s="30"/>
      <c r="W64" s="30"/>
      <c r="X64" s="30"/>
      <c r="Y64" s="30"/>
      <c r="Z64" s="30"/>
      <c r="AA64" s="30"/>
      <c r="AB64" s="30"/>
      <c r="AC64" s="30"/>
    </row>
    <row r="65" spans="1:29" s="28" customFormat="1">
      <c r="A65" s="30"/>
      <c r="B65" s="45"/>
      <c r="C65" s="45"/>
      <c r="D65" s="45"/>
      <c r="E65" s="45"/>
      <c r="F65" s="45"/>
      <c r="G65" s="45"/>
      <c r="H65" s="45"/>
      <c r="I65" s="45"/>
      <c r="J65" s="45"/>
      <c r="K65" s="45"/>
      <c r="L65" s="45"/>
      <c r="M65" s="45"/>
      <c r="N65" s="45"/>
      <c r="O65" s="45"/>
      <c r="P65" s="45"/>
      <c r="Q65" s="45"/>
      <c r="R65" s="45"/>
      <c r="S65" s="45"/>
      <c r="T65" s="45"/>
      <c r="U65" s="30"/>
      <c r="V65" s="30"/>
      <c r="W65" s="30"/>
      <c r="X65" s="30"/>
      <c r="Y65" s="30"/>
      <c r="Z65" s="30"/>
      <c r="AA65" s="30"/>
      <c r="AB65" s="30"/>
      <c r="AC65" s="30"/>
    </row>
    <row r="66" spans="1:29">
      <c r="A66" s="32" t="s">
        <v>213</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c r="A67" s="30" t="s">
        <v>171</v>
      </c>
      <c r="B67" s="30">
        <f>Diesel!F129</f>
        <v>2.4541298872160642</v>
      </c>
      <c r="C67" s="30">
        <f>Diesel!G129</f>
        <v>3.9879610523847817</v>
      </c>
      <c r="D67" s="30">
        <f>Diesel!H129</f>
        <v>1.6336064157890972E-2</v>
      </c>
      <c r="E67" s="30">
        <f t="shared" si="13"/>
        <v>1.2252048118418228E-2</v>
      </c>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s="28" customFormat="1">
      <c r="A68" s="30" t="s">
        <v>302</v>
      </c>
      <c r="B68" s="30">
        <f>B67*25</f>
        <v>61.353247180401603</v>
      </c>
      <c r="C68" s="30">
        <f>C67*25</f>
        <v>99.699026309619541</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row>
    <row r="69" spans="1:29">
      <c r="A69" s="30" t="s">
        <v>303</v>
      </c>
      <c r="B69" s="30">
        <f>B68+B28</f>
        <v>120.04648109378712</v>
      </c>
      <c r="C69" s="30">
        <f>C68+C28</f>
        <v>195.07553107588245</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row>
    <row r="70" spans="1:29" s="28" customForma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row>
    <row r="71" spans="1:29" s="28" customFormat="1">
      <c r="A71" s="13" t="s">
        <v>208</v>
      </c>
      <c r="D71" s="28">
        <v>2404.3036137670933</v>
      </c>
      <c r="E71" s="30" t="s">
        <v>353</v>
      </c>
      <c r="F71" s="30"/>
      <c r="G71" s="30"/>
      <c r="H71" s="30"/>
      <c r="I71" s="30"/>
      <c r="J71" s="30"/>
      <c r="K71" s="30"/>
      <c r="L71" s="30"/>
      <c r="M71" s="30"/>
      <c r="N71" s="30"/>
      <c r="O71" s="30"/>
      <c r="P71" s="30"/>
      <c r="Q71" s="30"/>
      <c r="R71" s="30"/>
      <c r="S71" s="30"/>
      <c r="T71" s="30"/>
      <c r="U71" s="30"/>
      <c r="V71" s="30"/>
      <c r="W71" s="30"/>
      <c r="X71" s="30"/>
      <c r="Y71" s="30"/>
      <c r="Z71" s="30"/>
      <c r="AA71" s="30"/>
      <c r="AB71" s="30"/>
      <c r="AC71" s="30"/>
    </row>
    <row r="72" spans="1:29" s="28" customForma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row>
    <row r="73" spans="1:29">
      <c r="A73" s="30"/>
      <c r="B73" s="139" t="s">
        <v>340</v>
      </c>
      <c r="C73" s="140"/>
      <c r="D73" s="140"/>
      <c r="E73" s="30"/>
      <c r="F73" s="30"/>
      <c r="G73" s="130" t="s">
        <v>352</v>
      </c>
      <c r="H73" s="130"/>
      <c r="I73" s="130"/>
      <c r="J73" s="30"/>
      <c r="K73" s="30"/>
      <c r="L73" s="130" t="s">
        <v>316</v>
      </c>
      <c r="M73" s="130"/>
      <c r="N73" s="130"/>
      <c r="O73" s="30"/>
      <c r="P73" s="30"/>
      <c r="Q73" s="30"/>
      <c r="R73" s="30"/>
      <c r="S73" s="30"/>
      <c r="T73" s="30"/>
      <c r="U73" s="30"/>
      <c r="V73" s="30"/>
      <c r="W73" s="30"/>
      <c r="X73" s="30"/>
      <c r="Y73" s="30"/>
      <c r="Z73" s="30"/>
      <c r="AA73" s="30"/>
      <c r="AB73" s="30"/>
      <c r="AC73" s="30"/>
    </row>
    <row r="74" spans="1:29">
      <c r="A74" s="30"/>
      <c r="B74" s="30" t="s">
        <v>199</v>
      </c>
      <c r="C74" s="30" t="s">
        <v>311</v>
      </c>
      <c r="D74" s="30" t="s">
        <v>96</v>
      </c>
      <c r="E74" s="30"/>
      <c r="F74" s="30"/>
      <c r="G74" s="30" t="s">
        <v>199</v>
      </c>
      <c r="H74" s="30" t="s">
        <v>311</v>
      </c>
      <c r="I74" s="30" t="s">
        <v>96</v>
      </c>
      <c r="J74" s="30"/>
      <c r="K74" s="30"/>
      <c r="L74" s="30" t="s">
        <v>199</v>
      </c>
      <c r="M74" s="30" t="s">
        <v>311</v>
      </c>
      <c r="N74" s="30" t="s">
        <v>96</v>
      </c>
      <c r="O74" s="30"/>
      <c r="P74" s="30"/>
      <c r="Q74" s="30"/>
      <c r="R74" s="30"/>
      <c r="S74" s="30"/>
      <c r="T74" s="30"/>
      <c r="U74" s="30"/>
      <c r="V74" s="30"/>
      <c r="W74" s="30"/>
      <c r="X74" s="30"/>
      <c r="Y74" s="30"/>
      <c r="Z74" s="30"/>
      <c r="AA74" s="30"/>
      <c r="AB74" s="30"/>
      <c r="AC74" s="30"/>
    </row>
    <row r="75" spans="1:29">
      <c r="A75" s="32" t="s">
        <v>312</v>
      </c>
      <c r="B75" s="30">
        <f>SUM(B12,B44,B39)</f>
        <v>963.92079710924486</v>
      </c>
      <c r="C75" s="30">
        <f>SUM(C9,C12,C39,C44)</f>
        <v>5349.4900042933632</v>
      </c>
      <c r="D75" s="30">
        <f>SUM(D9,D44)</f>
        <v>20214.957000206436</v>
      </c>
      <c r="E75" s="30"/>
      <c r="F75" s="30"/>
      <c r="G75" s="30">
        <f>SUM(B36*25)</f>
        <v>14.166184917867245</v>
      </c>
      <c r="H75" s="30">
        <f>SUM(C7,C36*25)</f>
        <v>967.34548584931622</v>
      </c>
      <c r="I75" s="30">
        <f>SUM(D7,D36)</f>
        <v>1855.7744222441629</v>
      </c>
      <c r="J75" s="30"/>
      <c r="K75" s="30"/>
      <c r="L75" s="30">
        <f>SUM(B39)</f>
        <v>553.00068877317347</v>
      </c>
      <c r="M75" s="30">
        <f>SUM(C9,C39)</f>
        <v>4873.305450142293</v>
      </c>
      <c r="N75" s="30">
        <f>SUM(D9,D39)</f>
        <v>20234.680408525113</v>
      </c>
      <c r="O75" s="30"/>
      <c r="P75" s="30"/>
      <c r="Q75" s="30"/>
      <c r="R75" s="30"/>
      <c r="S75" s="30"/>
      <c r="T75" s="30"/>
      <c r="U75" s="30"/>
      <c r="V75" s="30"/>
      <c r="W75" s="30"/>
      <c r="X75" s="30"/>
      <c r="Y75" s="30"/>
      <c r="Z75" s="30"/>
      <c r="AA75" s="30"/>
      <c r="AB75" s="30"/>
      <c r="AC75" s="30"/>
    </row>
    <row r="76" spans="1:29">
      <c r="A76" s="32" t="s">
        <v>313</v>
      </c>
      <c r="B76" s="30">
        <f>SUM(B75:C75)</f>
        <v>6313.4108014026078</v>
      </c>
      <c r="C76" s="30"/>
      <c r="D76" s="30"/>
      <c r="E76" s="30"/>
      <c r="F76" s="30"/>
      <c r="G76" s="30">
        <f>SUM(G75:I75)</f>
        <v>2837.2860930113466</v>
      </c>
      <c r="H76" s="30"/>
      <c r="I76" s="30"/>
      <c r="J76" s="30"/>
      <c r="K76" s="30"/>
      <c r="L76" s="30">
        <f>SUM(L75:N75)</f>
        <v>25660.986547440581</v>
      </c>
      <c r="M76" s="30"/>
      <c r="N76" s="30"/>
      <c r="O76" s="30"/>
      <c r="P76" s="30"/>
      <c r="Q76" s="30"/>
      <c r="R76" s="30"/>
      <c r="S76" s="30"/>
      <c r="T76" s="30"/>
      <c r="U76" s="30"/>
      <c r="V76" s="30"/>
      <c r="W76" s="30"/>
      <c r="X76" s="30"/>
      <c r="Y76" s="30"/>
      <c r="Z76" s="30"/>
      <c r="AA76" s="30"/>
      <c r="AB76" s="30"/>
      <c r="AC76" s="30"/>
    </row>
    <row r="77" spans="1:29" s="28" customFormat="1">
      <c r="A77" s="32"/>
      <c r="B77" s="30">
        <f>B76/D75</f>
        <v>0.31231383778546423</v>
      </c>
      <c r="C77" s="30" t="s">
        <v>318</v>
      </c>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row>
    <row r="78" spans="1:29">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row>
    <row r="79" spans="1:29">
      <c r="A79" s="30" t="s">
        <v>314</v>
      </c>
      <c r="B79" s="30">
        <f>SUM(B9,B12,B39,B44)</f>
        <v>-774.44538219522519</v>
      </c>
      <c r="C79" s="30">
        <f>SUM(C9,C12,C39,C44)</f>
        <v>5349.4900042933632</v>
      </c>
      <c r="D79" s="30">
        <f>D75</f>
        <v>20214.957000206436</v>
      </c>
      <c r="E79" s="30"/>
      <c r="F79" s="30"/>
      <c r="G79" s="30">
        <f>SUM(B7,B36*25)</f>
        <v>-1574.7076366023728</v>
      </c>
      <c r="H79" s="30">
        <f>SUM(C7,C36*25)</f>
        <v>967.34548584931622</v>
      </c>
      <c r="I79" s="30">
        <f>I75</f>
        <v>1855.7744222441629</v>
      </c>
      <c r="J79" s="30"/>
      <c r="K79" s="30"/>
      <c r="L79" s="30">
        <f>SUM(B9,B39)</f>
        <v>-1185.3654905312965</v>
      </c>
      <c r="M79" s="30">
        <f>SUM(C9,C39)</f>
        <v>4873.305450142293</v>
      </c>
      <c r="N79" s="30">
        <f>SUM(D9,D39)</f>
        <v>20234.680408525113</v>
      </c>
      <c r="O79" s="30"/>
      <c r="P79" s="30"/>
      <c r="Q79" s="30"/>
      <c r="R79" s="30"/>
      <c r="S79" s="30"/>
      <c r="T79" s="30"/>
      <c r="U79" s="30"/>
      <c r="V79" s="30"/>
      <c r="W79" s="30"/>
      <c r="X79" s="30"/>
      <c r="Y79" s="30"/>
      <c r="Z79" s="30"/>
      <c r="AA79" s="30"/>
      <c r="AB79" s="30"/>
      <c r="AC79" s="30"/>
    </row>
    <row r="80" spans="1:29">
      <c r="A80" s="30" t="s">
        <v>22</v>
      </c>
      <c r="B80" s="30">
        <f>SUM(B79:D79)</f>
        <v>24790.001622304575</v>
      </c>
      <c r="C80" s="30"/>
      <c r="D80" s="30"/>
      <c r="E80" s="30"/>
      <c r="F80" s="30"/>
      <c r="G80" s="30">
        <f>SUM(G79:I79)</f>
        <v>1248.4122714911064</v>
      </c>
      <c r="H80" s="30"/>
      <c r="I80" s="30"/>
      <c r="J80" s="30"/>
      <c r="K80" s="30"/>
      <c r="L80" s="30">
        <f>SUM(L79:N79)</f>
        <v>23922.620368136111</v>
      </c>
      <c r="M80" s="30"/>
      <c r="N80" s="30"/>
      <c r="O80" s="30"/>
      <c r="P80" s="30"/>
      <c r="Q80" s="30"/>
      <c r="R80" s="30"/>
      <c r="S80" s="30"/>
      <c r="T80" s="30"/>
      <c r="U80" s="30"/>
      <c r="V80" s="30"/>
      <c r="W80" s="30"/>
      <c r="X80" s="30"/>
      <c r="Y80" s="30"/>
      <c r="Z80" s="30"/>
      <c r="AA80" s="30"/>
      <c r="AB80" s="30"/>
      <c r="AC80" s="30"/>
    </row>
    <row r="81" spans="1:29">
      <c r="A81" s="30" t="s">
        <v>315</v>
      </c>
      <c r="B81" s="30">
        <f>B76-B80</f>
        <v>-18476.590820901969</v>
      </c>
      <c r="C81" s="30"/>
      <c r="D81" s="30"/>
      <c r="E81" s="30"/>
      <c r="F81" s="30"/>
      <c r="G81" s="30">
        <f>G76-G80</f>
        <v>1588.8738215202402</v>
      </c>
      <c r="H81" s="30"/>
      <c r="I81" s="30"/>
      <c r="J81" s="30"/>
      <c r="K81" s="30"/>
      <c r="L81" s="30">
        <f>L76-L80</f>
        <v>1738.3661793044703</v>
      </c>
      <c r="M81" s="30"/>
      <c r="N81" s="30"/>
      <c r="O81" s="30"/>
      <c r="P81" s="30"/>
      <c r="Q81" s="30"/>
      <c r="R81" s="30"/>
      <c r="S81" s="30"/>
      <c r="T81" s="30"/>
      <c r="U81" s="30"/>
      <c r="V81" s="30"/>
      <c r="W81" s="30"/>
      <c r="X81" s="30"/>
      <c r="Y81" s="30"/>
      <c r="Z81" s="30"/>
      <c r="AA81" s="30"/>
      <c r="AB81" s="30"/>
      <c r="AC81" s="30"/>
    </row>
    <row r="82" spans="1:29">
      <c r="B82" s="30"/>
      <c r="C82" s="30"/>
      <c r="D82" s="30"/>
      <c r="E82" s="30"/>
      <c r="F82" s="30"/>
      <c r="G82" s="30">
        <f>G81/G76*100</f>
        <v>55.999774764831443</v>
      </c>
      <c r="H82" s="30" t="s">
        <v>174</v>
      </c>
      <c r="I82" s="30"/>
      <c r="J82" s="30"/>
      <c r="K82" s="30"/>
      <c r="L82" s="30">
        <f>(L81/L76)*100</f>
        <v>6.7743544313492272</v>
      </c>
      <c r="M82" s="30" t="s">
        <v>174</v>
      </c>
      <c r="N82" s="30"/>
      <c r="O82" s="30"/>
      <c r="P82" s="30"/>
      <c r="Q82" s="30"/>
      <c r="R82" s="30"/>
      <c r="S82" s="30"/>
      <c r="T82" s="30"/>
      <c r="U82" s="30"/>
      <c r="V82" s="30"/>
      <c r="W82" s="30"/>
      <c r="X82" s="30"/>
      <c r="Y82" s="30"/>
      <c r="Z82" s="30"/>
      <c r="AA82" s="30"/>
      <c r="AB82" s="30"/>
      <c r="AC82" s="30"/>
    </row>
    <row r="83" spans="1:29">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row>
    <row r="84" spans="1:29">
      <c r="A84" s="30" t="s">
        <v>320</v>
      </c>
      <c r="B84" s="30">
        <f>SUM(B69:C69,B64:C64,B57:C57,C52,H40,G45:H45,L45:M45,W40,V39,R40,Q39,D71)</f>
        <v>9917.50296855946</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row>
    <row r="85" spans="1:29">
      <c r="A85" s="30"/>
    </row>
  </sheetData>
  <mergeCells count="13">
    <mergeCell ref="B73:D73"/>
    <mergeCell ref="V33:Y33"/>
    <mergeCell ref="Q33:T33"/>
    <mergeCell ref="V4:Y4"/>
    <mergeCell ref="Q4:T4"/>
    <mergeCell ref="G73:I73"/>
    <mergeCell ref="L73:N73"/>
    <mergeCell ref="G4:J4"/>
    <mergeCell ref="L4:O4"/>
    <mergeCell ref="B4:E4"/>
    <mergeCell ref="B33:E33"/>
    <mergeCell ref="G33:J33"/>
    <mergeCell ref="L33:O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opLeftCell="A61" workbookViewId="0">
      <selection sqref="A1:C1"/>
    </sheetView>
  </sheetViews>
  <sheetFormatPr defaultRowHeight="14.25"/>
  <cols>
    <col min="1" max="1" width="23.3984375" customWidth="1"/>
    <col min="2" max="2" width="13.86328125" bestFit="1" customWidth="1"/>
    <col min="3" max="3" width="12" customWidth="1"/>
    <col min="4" max="4" width="16.3984375" customWidth="1"/>
    <col min="5" max="5" width="13.73046875" customWidth="1"/>
    <col min="7" max="7" width="19" customWidth="1"/>
    <col min="8" max="8" width="14" customWidth="1"/>
    <col min="9" max="9" width="17.265625" customWidth="1"/>
    <col min="10" max="10" width="14.1328125" customWidth="1"/>
  </cols>
  <sheetData>
    <row r="1" spans="1:13">
      <c r="A1" s="125" t="s">
        <v>359</v>
      </c>
      <c r="B1" s="125"/>
      <c r="C1" s="125"/>
    </row>
    <row r="2" spans="1:13">
      <c r="B2" t="s">
        <v>199</v>
      </c>
      <c r="C2" t="s">
        <v>200</v>
      </c>
      <c r="D2" t="s">
        <v>201</v>
      </c>
    </row>
    <row r="3" spans="1:13">
      <c r="A3" s="13" t="s">
        <v>360</v>
      </c>
      <c r="G3" s="32" t="s">
        <v>299</v>
      </c>
      <c r="H3" s="30" t="s">
        <v>199</v>
      </c>
      <c r="I3" s="30" t="s">
        <v>200</v>
      </c>
      <c r="J3" s="30" t="s">
        <v>201</v>
      </c>
    </row>
    <row r="4" spans="1:13">
      <c r="A4" s="30" t="s">
        <v>13</v>
      </c>
      <c r="B4" s="30">
        <f>Ethanol!H46</f>
        <v>0.25368773187097321</v>
      </c>
      <c r="C4" s="30">
        <f>Ethanol!I46</f>
        <v>1.233550688092262</v>
      </c>
      <c r="D4" s="30">
        <f>Ethanol!J46</f>
        <v>1.0101813579198289</v>
      </c>
      <c r="E4" s="30"/>
      <c r="F4" s="30"/>
      <c r="H4" s="30">
        <f t="shared" ref="H4:J9" si="0">B4+B12</f>
        <v>1.1116200168066945</v>
      </c>
      <c r="I4" s="30">
        <f t="shared" si="0"/>
        <v>7.3787822100084863</v>
      </c>
      <c r="J4" s="30">
        <f t="shared" si="0"/>
        <v>10.990815491151336</v>
      </c>
      <c r="K4" s="30"/>
      <c r="L4" s="30"/>
      <c r="M4" s="30"/>
    </row>
    <row r="5" spans="1:13">
      <c r="A5" s="30" t="s">
        <v>14</v>
      </c>
      <c r="B5" s="30">
        <f>Ethanol!H47</f>
        <v>0.48882947332941173</v>
      </c>
      <c r="C5" s="30">
        <f>Ethanol!I47</f>
        <v>0.59933135841482865</v>
      </c>
      <c r="D5" s="30">
        <f>Ethanol!J47</f>
        <v>17.658411529164134</v>
      </c>
      <c r="E5" s="30"/>
      <c r="F5" s="30"/>
      <c r="H5" s="30">
        <f t="shared" si="0"/>
        <v>1.798787087671339</v>
      </c>
      <c r="I5" s="30">
        <f t="shared" si="0"/>
        <v>5.7643447811545778</v>
      </c>
      <c r="J5" s="30">
        <f t="shared" si="0"/>
        <v>185.90266772174439</v>
      </c>
      <c r="K5" s="30"/>
      <c r="L5" s="30"/>
      <c r="M5" s="30"/>
    </row>
    <row r="6" spans="1:13">
      <c r="A6" s="30" t="s">
        <v>15</v>
      </c>
      <c r="B6" s="30">
        <f>Ethanol!H48</f>
        <v>1.585290305063652</v>
      </c>
      <c r="C6" s="30">
        <f>Ethanol!I48</f>
        <v>1.4257624774280266</v>
      </c>
      <c r="D6" s="30">
        <f>Ethanol!J48</f>
        <v>1.2965216645484809</v>
      </c>
      <c r="E6" s="30"/>
      <c r="F6" s="30"/>
      <c r="H6" s="30">
        <f t="shared" si="0"/>
        <v>9.2338869709460667</v>
      </c>
      <c r="I6" s="30">
        <f t="shared" si="0"/>
        <v>7.9012917913664795</v>
      </c>
      <c r="J6" s="30">
        <f t="shared" si="0"/>
        <v>13.410426577102786</v>
      </c>
      <c r="K6" s="30"/>
      <c r="L6" s="30"/>
      <c r="M6" s="30"/>
    </row>
    <row r="7" spans="1:13">
      <c r="A7" s="30" t="s">
        <v>16</v>
      </c>
      <c r="B7" s="30">
        <f>Ethanol!H49</f>
        <v>0.1022018850954171</v>
      </c>
      <c r="C7" s="30">
        <f>Ethanol!I49</f>
        <v>0.3027136744211818</v>
      </c>
      <c r="D7" s="30">
        <f>Ethanol!J49</f>
        <v>0.12735990419534754</v>
      </c>
      <c r="E7" s="30"/>
      <c r="F7" s="30"/>
      <c r="H7" s="30">
        <f t="shared" si="0"/>
        <v>0.66723293529572836</v>
      </c>
      <c r="I7" s="30">
        <f t="shared" si="0"/>
        <v>4.4692272812039224</v>
      </c>
      <c r="J7" s="30">
        <f t="shared" si="0"/>
        <v>1.3185844695491482</v>
      </c>
      <c r="K7" s="30"/>
      <c r="L7" s="30"/>
      <c r="M7" s="30"/>
    </row>
    <row r="8" spans="1:13">
      <c r="A8" s="30" t="s">
        <v>17</v>
      </c>
      <c r="B8" s="30">
        <f>Ethanol!H50</f>
        <v>8.3913913812812824E-2</v>
      </c>
      <c r="C8" s="30">
        <f>Ethanol!I50</f>
        <v>0.10635188509041708</v>
      </c>
      <c r="D8" s="30">
        <f>Ethanol!J50</f>
        <v>6.7313913832812836E-2</v>
      </c>
      <c r="E8" s="30"/>
      <c r="F8" s="30"/>
      <c r="H8" s="30">
        <f t="shared" si="0"/>
        <v>0.57526264051350262</v>
      </c>
      <c r="I8" s="30">
        <f t="shared" si="0"/>
        <v>3.7994936416066865</v>
      </c>
      <c r="J8" s="30">
        <f t="shared" si="0"/>
        <v>0.69822939855815913</v>
      </c>
      <c r="K8" s="30"/>
      <c r="L8" s="30"/>
      <c r="M8" s="30"/>
    </row>
    <row r="9" spans="1:13">
      <c r="A9" s="30" t="s">
        <v>18</v>
      </c>
      <c r="B9" s="30">
        <f>Ethanol!H51</f>
        <v>1.3991745061554222</v>
      </c>
      <c r="C9" s="30">
        <f>Ethanol!I51</f>
        <v>0.22709976059836895</v>
      </c>
      <c r="D9" s="30">
        <f>Ethanol!J51</f>
        <v>0</v>
      </c>
      <c r="E9" s="30"/>
      <c r="F9" s="30"/>
      <c r="G9" s="30"/>
      <c r="H9" s="30">
        <f t="shared" si="0"/>
        <v>3.1930240838102</v>
      </c>
      <c r="I9" s="30">
        <f t="shared" si="0"/>
        <v>4.3264881163581279</v>
      </c>
      <c r="J9" s="30">
        <f t="shared" si="0"/>
        <v>0.2773586373082994</v>
      </c>
      <c r="K9" s="30"/>
      <c r="L9" s="30"/>
      <c r="M9" s="30"/>
    </row>
    <row r="10" spans="1:13">
      <c r="A10" s="30"/>
      <c r="B10" s="30"/>
      <c r="C10" s="30"/>
      <c r="D10" s="30"/>
      <c r="E10" s="30"/>
      <c r="F10" s="30"/>
      <c r="I10" s="30"/>
      <c r="J10" s="30"/>
      <c r="M10" s="30"/>
    </row>
    <row r="11" spans="1:13">
      <c r="A11" s="32" t="s">
        <v>361</v>
      </c>
      <c r="B11" s="30" t="s">
        <v>199</v>
      </c>
      <c r="C11" s="30" t="s">
        <v>200</v>
      </c>
      <c r="D11" s="30" t="s">
        <v>201</v>
      </c>
      <c r="E11" s="30"/>
      <c r="F11" s="30"/>
      <c r="G11" s="32" t="s">
        <v>270</v>
      </c>
      <c r="H11" s="30" t="s">
        <v>199</v>
      </c>
      <c r="I11" s="30" t="s">
        <v>200</v>
      </c>
      <c r="J11" s="30" t="s">
        <v>201</v>
      </c>
      <c r="M11" s="30"/>
    </row>
    <row r="12" spans="1:13">
      <c r="A12" s="30" t="s">
        <v>13</v>
      </c>
      <c r="B12" s="30">
        <f>Gasoline!G73</f>
        <v>0.85793228493572138</v>
      </c>
      <c r="C12" s="30">
        <f>Gasoline!H73</f>
        <v>6.1452315219162239</v>
      </c>
      <c r="D12" s="30">
        <f>Gasoline!I73</f>
        <v>9.9806341332315078</v>
      </c>
      <c r="E12" s="30"/>
      <c r="F12" s="30"/>
      <c r="G12" s="30"/>
      <c r="H12" s="30">
        <f t="shared" ref="H12:I17" si="1">B28+B36</f>
        <v>0.23177382827490459</v>
      </c>
      <c r="I12" s="30">
        <f t="shared" si="1"/>
        <v>1.5440441042119131</v>
      </c>
      <c r="J12" s="30">
        <f t="shared" ref="J12:J17" si="2">SUM(D28,D36)</f>
        <v>2.2995357527354292</v>
      </c>
      <c r="M12" s="30"/>
    </row>
    <row r="13" spans="1:13">
      <c r="A13" s="30" t="s">
        <v>14</v>
      </c>
      <c r="B13" s="30">
        <f>Gasoline!G74</f>
        <v>1.3099576143419271</v>
      </c>
      <c r="C13" s="30">
        <f>Gasoline!H74</f>
        <v>5.1650134227397491</v>
      </c>
      <c r="D13" s="30">
        <f>Gasoline!I74</f>
        <v>168.24425619258025</v>
      </c>
      <c r="E13" s="30"/>
      <c r="F13" s="30"/>
      <c r="G13" s="30"/>
      <c r="H13" s="30">
        <f t="shared" si="1"/>
        <v>0.3740817941356035</v>
      </c>
      <c r="I13" s="30">
        <f t="shared" si="1"/>
        <v>1.2107139705068231</v>
      </c>
      <c r="J13" s="30">
        <f t="shared" si="2"/>
        <v>38.646576052942514</v>
      </c>
      <c r="M13" s="30"/>
    </row>
    <row r="14" spans="1:13">
      <c r="A14" s="30" t="s">
        <v>15</v>
      </c>
      <c r="B14" s="30">
        <f>Gasoline!G75</f>
        <v>7.6485966658824154</v>
      </c>
      <c r="C14" s="30">
        <f>Gasoline!H75</f>
        <v>6.4755293139384529</v>
      </c>
      <c r="D14" s="30">
        <f>Gasoline!I75</f>
        <v>12.113904912554306</v>
      </c>
      <c r="E14" s="30"/>
      <c r="F14" s="30"/>
      <c r="G14" s="30"/>
      <c r="H14" s="30">
        <f t="shared" si="1"/>
        <v>1.9317195244714602</v>
      </c>
      <c r="I14" s="30">
        <f t="shared" si="1"/>
        <v>1.6520869174923054</v>
      </c>
      <c r="J14" s="30">
        <f t="shared" si="2"/>
        <v>2.8394366758589049</v>
      </c>
      <c r="M14" s="30"/>
    </row>
    <row r="15" spans="1:13">
      <c r="A15" s="30" t="s">
        <v>16</v>
      </c>
      <c r="B15" s="30">
        <f>Gasoline!G76</f>
        <v>0.5650310502003113</v>
      </c>
      <c r="C15" s="30">
        <f>Gasoline!H76</f>
        <v>4.1665136067827406</v>
      </c>
      <c r="D15" s="30">
        <f>Gasoline!I76</f>
        <v>1.1912245653538007</v>
      </c>
      <c r="E15" s="30"/>
      <c r="F15" s="30"/>
      <c r="G15" s="30"/>
      <c r="H15" s="30">
        <f t="shared" si="1"/>
        <v>0.13973691794569257</v>
      </c>
      <c r="I15" s="30">
        <f t="shared" si="1"/>
        <v>0.94069374646872561</v>
      </c>
      <c r="J15" s="30">
        <f t="shared" si="2"/>
        <v>0.27622266811165563</v>
      </c>
      <c r="M15" s="30"/>
    </row>
    <row r="16" spans="1:13">
      <c r="A16" s="30" t="s">
        <v>17</v>
      </c>
      <c r="B16" s="30">
        <f>Gasoline!G77</f>
        <v>0.4913487267006898</v>
      </c>
      <c r="C16" s="30">
        <f>Gasoline!H77</f>
        <v>3.6931417565162694</v>
      </c>
      <c r="D16" s="30">
        <f>Gasoline!I77</f>
        <v>0.63091548472534631</v>
      </c>
      <c r="E16" s="30"/>
      <c r="F16" s="30"/>
      <c r="G16" s="30"/>
      <c r="H16" s="30">
        <f t="shared" si="1"/>
        <v>0.12052767525850112</v>
      </c>
      <c r="I16" s="30">
        <f t="shared" si="1"/>
        <v>0.80159097491277909</v>
      </c>
      <c r="J16" s="30">
        <f t="shared" si="2"/>
        <v>0.14717519830393466</v>
      </c>
      <c r="M16" s="30"/>
    </row>
    <row r="17" spans="1:13">
      <c r="A17" s="30" t="s">
        <v>18</v>
      </c>
      <c r="B17" s="30">
        <f>Gasoline!G78</f>
        <v>1.7938495776547776</v>
      </c>
      <c r="C17" s="30">
        <f>Gasoline!H78</f>
        <v>4.0993883557597588</v>
      </c>
      <c r="D17" s="30">
        <f>Gasoline!I78</f>
        <v>0.2773586373082994</v>
      </c>
      <c r="E17" s="30"/>
      <c r="F17" s="30"/>
      <c r="G17" s="30"/>
      <c r="H17" s="30">
        <f t="shared" si="1"/>
        <v>0.65747013302552637</v>
      </c>
      <c r="I17" s="30">
        <f t="shared" si="1"/>
        <v>0.91146389477548562</v>
      </c>
      <c r="J17" s="30">
        <f t="shared" si="2"/>
        <v>5.861106990033748E-2</v>
      </c>
      <c r="M17" s="30"/>
    </row>
    <row r="18" spans="1:13">
      <c r="A18" s="30"/>
      <c r="B18" s="30"/>
      <c r="C18" s="30"/>
      <c r="D18" s="30"/>
      <c r="E18" s="30"/>
      <c r="F18" s="30"/>
      <c r="G18" s="30"/>
      <c r="H18" s="30"/>
      <c r="I18" s="30"/>
      <c r="J18" s="30"/>
      <c r="K18" s="30"/>
      <c r="L18" s="30"/>
      <c r="M18" s="30"/>
    </row>
    <row r="19" spans="1:13">
      <c r="A19" s="32" t="s">
        <v>343</v>
      </c>
      <c r="B19" s="30" t="s">
        <v>199</v>
      </c>
      <c r="C19" s="30" t="s">
        <v>200</v>
      </c>
      <c r="D19" s="30" t="s">
        <v>201</v>
      </c>
      <c r="E19" s="30"/>
      <c r="F19" s="30"/>
      <c r="G19" s="32" t="s">
        <v>271</v>
      </c>
      <c r="H19" s="30" t="s">
        <v>199</v>
      </c>
      <c r="I19" s="30" t="s">
        <v>200</v>
      </c>
      <c r="J19" s="30" t="s">
        <v>201</v>
      </c>
      <c r="K19" s="30"/>
      <c r="L19" s="30"/>
      <c r="M19" s="30"/>
    </row>
    <row r="20" spans="1:13">
      <c r="A20" s="30" t="s">
        <v>13</v>
      </c>
      <c r="B20" s="30">
        <f>Diesel!F102</f>
        <v>383.55098467925205</v>
      </c>
      <c r="C20" s="30">
        <f>Diesel!G100</f>
        <v>218.17847549227406</v>
      </c>
      <c r="D20" s="30">
        <f>Diesel!H100</f>
        <v>1887.5487766832778</v>
      </c>
      <c r="E20" s="30"/>
      <c r="F20" s="30"/>
      <c r="G20" s="30"/>
      <c r="H20" s="30">
        <f t="shared" ref="H20:I25" si="3">SUM(B60,B68)</f>
        <v>4.5257696015432711E-2</v>
      </c>
      <c r="I20" s="30">
        <f t="shared" si="3"/>
        <v>0.29957625451696435</v>
      </c>
      <c r="J20" s="30">
        <f t="shared" ref="J20:J25" si="4">D60+D68</f>
        <v>0.44267163675120114</v>
      </c>
      <c r="K20" s="30"/>
      <c r="L20" s="30"/>
      <c r="M20" s="30"/>
    </row>
    <row r="21" spans="1:13">
      <c r="A21" s="30" t="s">
        <v>14</v>
      </c>
      <c r="B21" s="30">
        <f>Diesel!F104</f>
        <v>0.59425689757098965</v>
      </c>
      <c r="C21" s="30">
        <f>Diesel!G103</f>
        <v>0.36181400371717215</v>
      </c>
      <c r="D21" s="30">
        <f>Diesel!H103</f>
        <v>2.2793856388559961</v>
      </c>
      <c r="E21" s="30"/>
      <c r="F21" s="30"/>
      <c r="G21" s="30"/>
      <c r="H21" s="30">
        <f t="shared" si="3"/>
        <v>7.3380271727643068E-2</v>
      </c>
      <c r="I21" s="30">
        <f t="shared" si="3"/>
        <v>0.23335260424233778</v>
      </c>
      <c r="J21" s="30">
        <f t="shared" si="4"/>
        <v>7.4425214250076976</v>
      </c>
      <c r="K21" s="30"/>
      <c r="L21" s="30"/>
      <c r="M21" s="30"/>
    </row>
    <row r="22" spans="1:13">
      <c r="A22" s="30" t="s">
        <v>15</v>
      </c>
      <c r="B22" s="30">
        <f>Diesel!F105</f>
        <v>2.5015478119261303</v>
      </c>
      <c r="C22" s="30">
        <f>Diesel!G104</f>
        <v>0.52503721621025656</v>
      </c>
      <c r="D22" s="30">
        <f>Diesel!H104</f>
        <v>5.9203641275064394</v>
      </c>
      <c r="E22" s="30"/>
      <c r="F22" s="30"/>
      <c r="G22" s="30"/>
      <c r="H22" s="30">
        <f t="shared" si="3"/>
        <v>0.37497036662858074</v>
      </c>
      <c r="I22" s="30">
        <f t="shared" si="3"/>
        <v>0.32098512267075752</v>
      </c>
      <c r="J22" s="30">
        <f t="shared" si="4"/>
        <v>0.54681236764251817</v>
      </c>
      <c r="K22" s="30"/>
      <c r="L22" s="30"/>
      <c r="M22" s="30"/>
    </row>
    <row r="23" spans="1:13">
      <c r="A23" s="30" t="s">
        <v>16</v>
      </c>
      <c r="B23" s="30">
        <f>Diesel!F106</f>
        <v>0.22784352746148598</v>
      </c>
      <c r="C23" s="30">
        <f>Diesel!G105</f>
        <v>1.3419506087712776</v>
      </c>
      <c r="D23" s="30">
        <f>Diesel!H105</f>
        <v>11.701305145910116</v>
      </c>
      <c r="E23" s="30"/>
      <c r="F23" s="30"/>
      <c r="G23" s="30"/>
      <c r="H23" s="30">
        <f t="shared" si="3"/>
        <v>2.7072061893512436E-2</v>
      </c>
      <c r="I23" s="30">
        <f t="shared" si="3"/>
        <v>0.18062216405612369</v>
      </c>
      <c r="J23" s="30">
        <f t="shared" si="4"/>
        <v>5.3199541999350106E-2</v>
      </c>
      <c r="K23" s="30"/>
      <c r="L23" s="30"/>
      <c r="M23" s="30"/>
    </row>
    <row r="24" spans="1:13">
      <c r="A24" s="30" t="s">
        <v>17</v>
      </c>
      <c r="B24" s="30">
        <f>Diesel!F107</f>
        <v>0.16081450016006385</v>
      </c>
      <c r="C24" s="30">
        <f>Diesel!G106</f>
        <v>0.34743811151855447</v>
      </c>
      <c r="D24" s="30">
        <f>Diesel!H106</f>
        <v>0.526651897320778</v>
      </c>
      <c r="E24" s="30"/>
      <c r="F24" s="30"/>
      <c r="G24" s="30"/>
      <c r="H24" s="30">
        <f t="shared" si="3"/>
        <v>2.3332676023049937E-2</v>
      </c>
      <c r="I24" s="30">
        <f t="shared" si="3"/>
        <v>0.15327412450118258</v>
      </c>
      <c r="J24" s="30">
        <f t="shared" si="4"/>
        <v>2.8343142385265842E-2</v>
      </c>
      <c r="K24" s="30"/>
      <c r="L24" s="30"/>
      <c r="M24" s="30"/>
    </row>
    <row r="25" spans="1:13">
      <c r="A25" s="30" t="s">
        <v>18</v>
      </c>
      <c r="B25" s="30">
        <f>Diesel!F108</f>
        <v>0.52370295155942126</v>
      </c>
      <c r="C25" s="30">
        <f>Diesel!G107</f>
        <v>0.17754853246482408</v>
      </c>
      <c r="D25" s="30">
        <f>Diesel!H107</f>
        <v>0.37965070067057038</v>
      </c>
      <c r="E25" s="30"/>
      <c r="F25" s="30"/>
      <c r="G25" s="30"/>
      <c r="H25" s="30">
        <f t="shared" si="3"/>
        <v>0.13124621794237734</v>
      </c>
      <c r="I25" s="30">
        <f t="shared" si="3"/>
        <v>0.17473069114772166</v>
      </c>
      <c r="J25" s="30">
        <f t="shared" si="4"/>
        <v>1.1174385964522306E-2</v>
      </c>
      <c r="K25" s="30"/>
      <c r="L25" s="30"/>
      <c r="M25" s="30"/>
    </row>
    <row r="26" spans="1:13">
      <c r="A26" s="30"/>
      <c r="B26" s="30"/>
      <c r="C26" s="30"/>
      <c r="D26" s="30"/>
      <c r="E26" s="30"/>
      <c r="F26" s="30"/>
      <c r="G26" s="30"/>
      <c r="H26" s="30"/>
      <c r="I26" s="30"/>
      <c r="J26" s="30"/>
      <c r="M26" s="30"/>
    </row>
    <row r="27" spans="1:13">
      <c r="A27" s="32" t="s">
        <v>219</v>
      </c>
      <c r="B27" s="30" t="s">
        <v>199</v>
      </c>
      <c r="C27" s="30" t="s">
        <v>200</v>
      </c>
      <c r="D27" s="30" t="s">
        <v>201</v>
      </c>
      <c r="E27" s="30"/>
      <c r="F27" s="30"/>
      <c r="K27" s="30"/>
      <c r="L27" s="30"/>
      <c r="M27" s="30"/>
    </row>
    <row r="28" spans="1:13">
      <c r="A28" s="30" t="s">
        <v>13</v>
      </c>
      <c r="B28" s="30">
        <f>Gasoline!G89</f>
        <v>0.18129714513354067</v>
      </c>
      <c r="C28" s="30">
        <f>Gasoline!H89</f>
        <v>1.2986024079878598</v>
      </c>
      <c r="D28" s="30">
        <f>Gasoline!I89</f>
        <v>2.0985382352639657</v>
      </c>
      <c r="E28" s="30"/>
      <c r="F28" s="30"/>
      <c r="L28" s="30"/>
      <c r="M28" s="30"/>
    </row>
    <row r="29" spans="1:13">
      <c r="A29" s="30" t="s">
        <v>14</v>
      </c>
      <c r="B29" s="30">
        <f>Gasoline!G90</f>
        <v>0.27681855537576439</v>
      </c>
      <c r="C29" s="30">
        <f>Gasoline!H90</f>
        <v>1.0914639821361793</v>
      </c>
      <c r="D29" s="30">
        <f>Gasoline!I90</f>
        <v>35.133051622873644</v>
      </c>
      <c r="E29" s="30"/>
      <c r="F29" s="30"/>
      <c r="L29" s="30"/>
      <c r="M29" s="30"/>
    </row>
    <row r="30" spans="1:13">
      <c r="A30" s="30" t="s">
        <v>15</v>
      </c>
      <c r="B30" s="30">
        <f>Gasoline!G91</f>
        <v>1.6162915933467783</v>
      </c>
      <c r="C30" s="30">
        <f>Gasoline!H91</f>
        <v>1.3684005118580604</v>
      </c>
      <c r="D30" s="30">
        <f>Gasoline!I91</f>
        <v>2.5814655364400996</v>
      </c>
      <c r="E30" s="30"/>
      <c r="F30" s="30"/>
      <c r="L30" s="30"/>
      <c r="M30" s="30"/>
    </row>
    <row r="31" spans="1:13">
      <c r="A31" s="30" t="s">
        <v>16</v>
      </c>
      <c r="B31" s="30">
        <f>Gasoline!G92</f>
        <v>0.11940163356924804</v>
      </c>
      <c r="C31" s="30">
        <f>Gasoline!H92</f>
        <v>0.88046228744772947</v>
      </c>
      <c r="D31" s="30">
        <f>Gasoline!I92</f>
        <v>0.25088164952328851</v>
      </c>
      <c r="E31" s="30"/>
      <c r="F31" s="30"/>
      <c r="L31" s="30"/>
      <c r="M31" s="30"/>
    </row>
    <row r="32" spans="1:13">
      <c r="A32" s="30" t="s">
        <v>17</v>
      </c>
      <c r="B32" s="30">
        <f>Gasoline!G93</f>
        <v>0.10383117989610273</v>
      </c>
      <c r="C32" s="30">
        <f>Gasoline!H93</f>
        <v>0.78042995791915459</v>
      </c>
      <c r="D32" s="30">
        <f>Gasoline!I93</f>
        <v>0.13378163341025626</v>
      </c>
      <c r="E32" s="30"/>
      <c r="F32" s="30"/>
      <c r="L32" s="30"/>
      <c r="M32" s="30"/>
    </row>
    <row r="33" spans="1:13">
      <c r="A33" s="30" t="s">
        <v>18</v>
      </c>
      <c r="B33" s="30">
        <f>Gasoline!G94</f>
        <v>0.37907398163968742</v>
      </c>
      <c r="C33" s="30">
        <f>Gasoline!H94</f>
        <v>0.86627746588252785</v>
      </c>
      <c r="D33" s="30">
        <f>Gasoline!I94</f>
        <v>5.861106990033748E-2</v>
      </c>
      <c r="E33" s="30"/>
      <c r="F33" s="30"/>
      <c r="L33" s="30"/>
      <c r="M33" s="30"/>
    </row>
    <row r="34" spans="1:13">
      <c r="A34" s="30"/>
      <c r="B34" s="30"/>
      <c r="C34" s="30"/>
      <c r="D34" s="30"/>
      <c r="E34" s="30"/>
      <c r="F34" s="30"/>
      <c r="G34" s="30"/>
      <c r="H34" s="30"/>
      <c r="I34" s="30"/>
      <c r="J34" s="30"/>
      <c r="K34" s="30"/>
      <c r="L34" s="30"/>
      <c r="M34" s="30"/>
    </row>
    <row r="35" spans="1:13">
      <c r="A35" s="32" t="s">
        <v>220</v>
      </c>
      <c r="B35" s="30" t="s">
        <v>199</v>
      </c>
      <c r="C35" s="30" t="s">
        <v>200</v>
      </c>
      <c r="D35" s="30" t="s">
        <v>201</v>
      </c>
      <c r="E35" s="30"/>
      <c r="F35" s="30"/>
      <c r="G35" s="30"/>
      <c r="H35" s="30"/>
      <c r="I35" s="30"/>
      <c r="J35" s="30"/>
      <c r="K35" s="30"/>
      <c r="L35" s="30"/>
      <c r="M35" s="30"/>
    </row>
    <row r="36" spans="1:13">
      <c r="A36" s="30" t="s">
        <v>13</v>
      </c>
      <c r="B36" s="30">
        <f>Ethanol!H72</f>
        <v>5.0476683141363908E-2</v>
      </c>
      <c r="C36" s="30">
        <f>Ethanol!I72</f>
        <v>0.24544169622405337</v>
      </c>
      <c r="D36" s="30">
        <f>Ethanol!J72</f>
        <v>0.20099751747146366</v>
      </c>
      <c r="E36" s="30"/>
      <c r="F36" s="30"/>
      <c r="G36" s="30"/>
      <c r="H36" s="30"/>
      <c r="I36" s="30"/>
      <c r="J36" s="30"/>
      <c r="K36" s="30"/>
      <c r="L36" s="30"/>
      <c r="M36" s="30"/>
    </row>
    <row r="37" spans="1:13">
      <c r="A37" s="30" t="s">
        <v>14</v>
      </c>
      <c r="B37" s="30">
        <f>Ethanol!H73</f>
        <v>9.7263238759839124E-2</v>
      </c>
      <c r="C37" s="30">
        <f>Ethanol!I73</f>
        <v>0.11924998837064364</v>
      </c>
      <c r="D37" s="30">
        <f>Ethanol!J73</f>
        <v>3.5135244300688702</v>
      </c>
      <c r="E37" s="30"/>
      <c r="F37" s="30"/>
      <c r="G37" s="30"/>
      <c r="H37" s="30"/>
      <c r="I37" s="30"/>
      <c r="J37" s="30"/>
      <c r="K37" s="30"/>
      <c r="L37" s="30"/>
      <c r="M37" s="30"/>
    </row>
    <row r="38" spans="1:13">
      <c r="A38" s="30" t="s">
        <v>15</v>
      </c>
      <c r="B38" s="30">
        <f>Ethanol!H74</f>
        <v>0.31542793112468187</v>
      </c>
      <c r="C38" s="30">
        <f>Ethanol!I74</f>
        <v>0.28368640563424508</v>
      </c>
      <c r="D38" s="30">
        <f>Ethanol!J74</f>
        <v>0.25797113941880551</v>
      </c>
      <c r="E38" s="30"/>
      <c r="F38" s="30"/>
      <c r="G38" s="30"/>
      <c r="H38" s="30"/>
      <c r="I38" s="30"/>
      <c r="J38" s="30"/>
      <c r="K38" s="30"/>
      <c r="L38" s="30"/>
      <c r="M38" s="30"/>
    </row>
    <row r="39" spans="1:13">
      <c r="A39" s="30" t="s">
        <v>16</v>
      </c>
      <c r="B39" s="30">
        <f>Ethanol!H75</f>
        <v>2.0335284376444534E-2</v>
      </c>
      <c r="C39" s="30">
        <f>Ethanol!I75</f>
        <v>6.0231459020996185E-2</v>
      </c>
      <c r="D39" s="30">
        <f>Ethanol!J75</f>
        <v>2.5341018588367108E-2</v>
      </c>
      <c r="E39" s="30"/>
      <c r="F39" s="30"/>
      <c r="G39" s="30"/>
      <c r="H39" s="30"/>
      <c r="I39" s="30"/>
      <c r="J39" s="30"/>
      <c r="K39" s="30"/>
      <c r="L39" s="30"/>
      <c r="M39" s="30"/>
    </row>
    <row r="40" spans="1:13">
      <c r="A40" s="30" t="s">
        <v>17</v>
      </c>
      <c r="B40" s="30">
        <f>Ethanol!H76</f>
        <v>1.6696495362398398E-2</v>
      </c>
      <c r="C40" s="30">
        <f>Ethanol!I76</f>
        <v>2.1161016993624535E-2</v>
      </c>
      <c r="D40" s="30">
        <f>Ethanol!J76</f>
        <v>1.3393564893678401E-2</v>
      </c>
      <c r="E40" s="30"/>
      <c r="F40" s="30"/>
      <c r="G40" s="30"/>
      <c r="H40" s="30"/>
      <c r="I40" s="30"/>
      <c r="J40" s="30"/>
      <c r="K40" s="30"/>
      <c r="L40" s="30"/>
      <c r="M40" s="30"/>
    </row>
    <row r="41" spans="1:13">
      <c r="A41" s="30" t="s">
        <v>18</v>
      </c>
      <c r="B41" s="30">
        <f>Ethanol!H77</f>
        <v>0.27839615138583895</v>
      </c>
      <c r="C41" s="30">
        <f>Ethanol!I77</f>
        <v>4.5186428892957778E-2</v>
      </c>
      <c r="D41" s="30">
        <f>Ethanol!J77</f>
        <v>0</v>
      </c>
      <c r="E41" s="30"/>
      <c r="F41" s="30"/>
      <c r="G41" s="30"/>
      <c r="H41" s="30"/>
      <c r="I41" s="30"/>
      <c r="J41" s="30"/>
      <c r="K41" s="30"/>
      <c r="L41" s="30"/>
      <c r="M41" s="30"/>
    </row>
    <row r="42" spans="1:13">
      <c r="A42" s="30"/>
      <c r="B42" s="30"/>
      <c r="C42" s="30"/>
      <c r="D42" s="30"/>
      <c r="E42" s="30"/>
      <c r="F42" s="30"/>
      <c r="G42" s="30"/>
      <c r="H42" s="30"/>
      <c r="I42" s="30"/>
      <c r="J42" s="30"/>
      <c r="K42" s="30"/>
      <c r="L42" s="30"/>
      <c r="M42" s="30"/>
    </row>
    <row r="43" spans="1:13">
      <c r="A43" s="32" t="s">
        <v>221</v>
      </c>
      <c r="B43" s="30" t="s">
        <v>199</v>
      </c>
      <c r="C43" s="30" t="s">
        <v>200</v>
      </c>
      <c r="D43" s="30" t="s">
        <v>201</v>
      </c>
      <c r="E43" s="30"/>
      <c r="F43" s="30"/>
      <c r="G43" s="30"/>
      <c r="H43" s="30"/>
      <c r="I43" s="30"/>
      <c r="J43" s="30"/>
      <c r="K43" s="30"/>
      <c r="L43" s="30"/>
      <c r="M43" s="30"/>
    </row>
    <row r="44" spans="1:13">
      <c r="A44" s="30" t="s">
        <v>13</v>
      </c>
      <c r="B44" s="30">
        <f>Diesel!F116</f>
        <v>1.2440113145389071</v>
      </c>
      <c r="C44" s="30">
        <f>Diesel!G114</f>
        <v>576.29445944427778</v>
      </c>
      <c r="D44" s="30">
        <f>Diesel!H114</f>
        <v>5052.8530006532073</v>
      </c>
      <c r="E44" s="30"/>
      <c r="F44" s="30"/>
      <c r="G44" s="30"/>
      <c r="H44" s="30"/>
      <c r="I44" s="30"/>
      <c r="J44" s="30"/>
      <c r="K44" s="30"/>
      <c r="L44" s="30"/>
      <c r="M44" s="30"/>
    </row>
    <row r="45" spans="1:13">
      <c r="A45" s="30" t="s">
        <v>14</v>
      </c>
      <c r="B45" s="30">
        <f>Diesel!F118</f>
        <v>0.7469310202546291</v>
      </c>
      <c r="C45" s="30">
        <f>Diesel!G117</f>
        <v>0.28186369775941156</v>
      </c>
      <c r="D45" s="30">
        <f>Diesel!H117</f>
        <v>2.2079322985634069</v>
      </c>
      <c r="E45" s="30"/>
      <c r="F45" s="30"/>
      <c r="G45" s="30"/>
      <c r="H45" s="30"/>
      <c r="I45" s="30"/>
      <c r="J45" s="30"/>
      <c r="K45" s="30"/>
      <c r="L45" s="30"/>
      <c r="M45" s="30"/>
    </row>
    <row r="46" spans="1:13">
      <c r="A46" s="30" t="s">
        <v>15</v>
      </c>
      <c r="B46" s="30">
        <f>Diesel!F119</f>
        <v>1.7688317716959139</v>
      </c>
      <c r="C46" s="30">
        <f>Diesel!G118</f>
        <v>0.37346551128972599</v>
      </c>
      <c r="D46" s="30">
        <f>Diesel!H118</f>
        <v>11.624114023054869</v>
      </c>
      <c r="E46" s="30"/>
      <c r="F46" s="30"/>
      <c r="G46" s="30"/>
      <c r="H46" s="30"/>
      <c r="I46" s="30"/>
      <c r="J46" s="30"/>
      <c r="K46" s="30"/>
      <c r="L46" s="30"/>
      <c r="M46" s="30"/>
    </row>
    <row r="47" spans="1:13">
      <c r="A47" s="30" t="s">
        <v>16</v>
      </c>
      <c r="B47" s="30">
        <f>Diesel!F120</f>
        <v>0.2523351199842504</v>
      </c>
      <c r="C47" s="30">
        <f>Diesel!G119</f>
        <v>0.74477127229301632</v>
      </c>
      <c r="D47" s="30">
        <f>Diesel!H119</f>
        <v>23.832680713376522</v>
      </c>
      <c r="E47" s="30"/>
      <c r="F47" s="30"/>
      <c r="G47" s="30"/>
      <c r="H47" s="30"/>
      <c r="I47" s="30"/>
      <c r="J47" s="30"/>
      <c r="K47" s="30"/>
      <c r="L47" s="30"/>
      <c r="M47" s="30"/>
    </row>
    <row r="48" spans="1:13">
      <c r="A48" s="30" t="s">
        <v>17</v>
      </c>
      <c r="B48" s="30">
        <f>Diesel!F121</f>
        <v>0.11715832401578938</v>
      </c>
      <c r="C48" s="30">
        <f>Diesel!G120</f>
        <v>0.40571529074115192</v>
      </c>
      <c r="D48" s="30">
        <f>Diesel!H120</f>
        <v>0.51951348201491931</v>
      </c>
      <c r="E48" s="30"/>
      <c r="F48" s="30"/>
      <c r="G48" s="30"/>
      <c r="H48" s="30"/>
      <c r="I48" s="30"/>
      <c r="J48" s="30"/>
      <c r="K48" s="30"/>
      <c r="L48" s="30"/>
      <c r="M48" s="30"/>
    </row>
    <row r="49" spans="1:13">
      <c r="A49" s="30" t="s">
        <v>18</v>
      </c>
      <c r="B49" s="30">
        <f>Diesel!F122</f>
        <v>0.24547003392380945</v>
      </c>
      <c r="C49" s="30">
        <f>Diesel!G121</f>
        <v>0.14527632166138951</v>
      </c>
      <c r="D49" s="30">
        <f>Diesel!H121</f>
        <v>0.45457429676305444</v>
      </c>
      <c r="E49" s="30"/>
      <c r="F49" s="30"/>
      <c r="G49" s="30"/>
      <c r="H49" s="30"/>
      <c r="I49" s="30"/>
      <c r="J49" s="30"/>
      <c r="K49" s="30"/>
      <c r="L49" s="30"/>
      <c r="M49" s="30"/>
    </row>
    <row r="50" spans="1:13">
      <c r="A50" s="30"/>
      <c r="B50" s="30"/>
      <c r="C50" s="30"/>
      <c r="D50" s="30"/>
      <c r="E50" s="30"/>
      <c r="F50" s="30"/>
      <c r="G50" s="30"/>
      <c r="H50" s="30"/>
      <c r="I50" s="30"/>
      <c r="J50" s="30"/>
      <c r="K50" s="30"/>
      <c r="L50" s="30"/>
      <c r="M50" s="30"/>
    </row>
    <row r="51" spans="1:13">
      <c r="A51" s="32" t="s">
        <v>222</v>
      </c>
      <c r="B51" s="30" t="s">
        <v>199</v>
      </c>
      <c r="C51" s="30" t="s">
        <v>200</v>
      </c>
      <c r="D51" s="30" t="s">
        <v>201</v>
      </c>
      <c r="E51" s="30"/>
      <c r="F51" s="30"/>
      <c r="G51" s="30"/>
      <c r="H51" s="30"/>
      <c r="I51" s="30"/>
      <c r="J51" s="30"/>
      <c r="K51" s="30"/>
      <c r="L51" s="30"/>
      <c r="M51" s="30"/>
    </row>
    <row r="52" spans="1:13">
      <c r="A52" s="30" t="s">
        <v>13</v>
      </c>
      <c r="B52" s="30">
        <f>Diesel!F130</f>
        <v>0.20588337980000534</v>
      </c>
      <c r="C52" s="30">
        <f>Diesel!G128</f>
        <v>95.376504766262897</v>
      </c>
      <c r="D52" s="30">
        <f>Diesel!H128</f>
        <v>836.24517015961987</v>
      </c>
      <c r="E52" s="30"/>
      <c r="F52" s="30"/>
      <c r="G52" s="30"/>
      <c r="H52" s="30"/>
      <c r="I52" s="30"/>
      <c r="J52" s="30"/>
      <c r="K52" s="30"/>
      <c r="L52" s="30"/>
      <c r="M52" s="30"/>
    </row>
    <row r="53" spans="1:13">
      <c r="A53" s="30" t="s">
        <v>14</v>
      </c>
      <c r="B53" s="30">
        <f>Diesel!F132</f>
        <v>0.12361678799078135</v>
      </c>
      <c r="C53" s="30">
        <f>Diesel!G131</f>
        <v>4.664833033222375E-2</v>
      </c>
      <c r="D53" s="30">
        <f>Diesel!H131</f>
        <v>0.36541192084439972</v>
      </c>
      <c r="E53" s="30"/>
      <c r="F53" s="30"/>
      <c r="G53" s="30"/>
      <c r="H53" s="30"/>
      <c r="I53" s="30"/>
      <c r="J53" s="30"/>
      <c r="K53" s="30"/>
      <c r="L53" s="30"/>
      <c r="M53" s="30"/>
    </row>
    <row r="54" spans="1:13">
      <c r="A54" s="30" t="s">
        <v>15</v>
      </c>
      <c r="B54" s="30">
        <f>Diesel!F133</f>
        <v>0.29274095757671381</v>
      </c>
      <c r="C54" s="30">
        <f>Diesel!G132</f>
        <v>6.180839418776931E-2</v>
      </c>
      <c r="D54" s="30">
        <f>Diesel!H132</f>
        <v>1.9237862664731611</v>
      </c>
      <c r="E54" s="30"/>
      <c r="F54" s="30"/>
      <c r="G54" s="30"/>
      <c r="H54" s="30"/>
      <c r="I54" s="30"/>
      <c r="J54" s="30"/>
      <c r="K54" s="30"/>
      <c r="L54" s="30"/>
      <c r="M54" s="30"/>
    </row>
    <row r="55" spans="1:13">
      <c r="A55" s="30" t="s">
        <v>16</v>
      </c>
      <c r="B55" s="30">
        <f>Diesel!F134</f>
        <v>4.1761362406782618E-2</v>
      </c>
      <c r="C55" s="30">
        <f>Diesel!G133</f>
        <v>0.12325935055861632</v>
      </c>
      <c r="D55" s="30">
        <f>Diesel!H133</f>
        <v>3.9442992178757224</v>
      </c>
      <c r="E55" s="30"/>
      <c r="F55" s="30"/>
      <c r="G55" s="30"/>
      <c r="H55" s="30"/>
      <c r="I55" s="30"/>
      <c r="J55" s="30"/>
      <c r="K55" s="30"/>
      <c r="L55" s="30"/>
      <c r="M55" s="30"/>
    </row>
    <row r="56" spans="1:13">
      <c r="A56" s="30" t="s">
        <v>17</v>
      </c>
      <c r="B56" s="30">
        <f>Diesel!F135</f>
        <v>1.9389656217890013E-2</v>
      </c>
      <c r="C56" s="30">
        <f>Diesel!G134</f>
        <v>6.7145719912757057E-2</v>
      </c>
      <c r="D56" s="30">
        <f>Diesel!H134</f>
        <v>8.5979275492799934E-2</v>
      </c>
      <c r="E56" s="30"/>
      <c r="F56" s="30"/>
      <c r="G56" s="30"/>
      <c r="H56" s="30"/>
      <c r="I56" s="30"/>
      <c r="J56" s="30"/>
      <c r="K56" s="30"/>
      <c r="L56" s="30"/>
      <c r="M56" s="30"/>
    </row>
    <row r="57" spans="1:13">
      <c r="A57" s="30" t="s">
        <v>18</v>
      </c>
      <c r="B57" s="30">
        <f>Diesel!F136</f>
        <v>4.062519338305845E-2</v>
      </c>
      <c r="C57" s="30">
        <f>Diesel!G135</f>
        <v>2.404317369062333E-2</v>
      </c>
      <c r="D57" s="30">
        <f>Diesel!H135</f>
        <v>7.5231866056199942E-2</v>
      </c>
      <c r="E57" s="30"/>
      <c r="F57" s="30"/>
      <c r="G57" s="30"/>
      <c r="H57" s="30"/>
      <c r="I57" s="30"/>
      <c r="J57" s="30"/>
      <c r="K57" s="30"/>
      <c r="L57" s="30"/>
      <c r="M57" s="30"/>
    </row>
    <row r="58" spans="1:13">
      <c r="A58" s="30"/>
      <c r="B58" s="30"/>
      <c r="C58" s="30"/>
      <c r="D58" s="30"/>
      <c r="E58" s="30"/>
      <c r="F58" s="30"/>
      <c r="G58" s="30"/>
      <c r="H58" s="30"/>
      <c r="L58" s="30"/>
      <c r="M58" s="30"/>
    </row>
    <row r="59" spans="1:13">
      <c r="A59" s="32" t="s">
        <v>223</v>
      </c>
      <c r="B59" s="30" t="s">
        <v>199</v>
      </c>
      <c r="C59" s="30" t="s">
        <v>200</v>
      </c>
      <c r="D59" s="30" t="s">
        <v>201</v>
      </c>
      <c r="E59" s="30"/>
      <c r="F59" s="30"/>
      <c r="G59" s="30"/>
      <c r="H59" s="30"/>
      <c r="J59" s="30"/>
      <c r="K59" s="30"/>
      <c r="L59" s="30"/>
      <c r="M59" s="30"/>
    </row>
    <row r="60" spans="1:13">
      <c r="A60" s="30" t="s">
        <v>13</v>
      </c>
      <c r="B60" s="30">
        <f>Gasoline!G105</f>
        <v>3.4564874475641244E-2</v>
      </c>
      <c r="C60" s="30">
        <f>Gasoline!H105</f>
        <v>0.24758265880471253</v>
      </c>
      <c r="D60" s="30">
        <f>Gasoline!I105</f>
        <v>0.400092955853243</v>
      </c>
      <c r="E60" s="30"/>
      <c r="F60" s="30"/>
      <c r="G60" s="30"/>
      <c r="H60" s="30"/>
      <c r="L60" s="30"/>
      <c r="M60" s="30"/>
    </row>
    <row r="61" spans="1:13">
      <c r="A61" s="30" t="s">
        <v>14</v>
      </c>
      <c r="B61" s="30">
        <f>Gasoline!G106</f>
        <v>5.2776333637486975E-2</v>
      </c>
      <c r="C61" s="30">
        <f>Gasoline!H106</f>
        <v>0.20809106237956462</v>
      </c>
      <c r="D61" s="30">
        <f>Gasoline!I106</f>
        <v>6.6982274784104616</v>
      </c>
      <c r="E61" s="30"/>
      <c r="F61" s="30"/>
      <c r="G61" s="30"/>
      <c r="H61" s="30"/>
      <c r="L61" s="30"/>
      <c r="M61" s="30"/>
    </row>
    <row r="62" spans="1:13">
      <c r="A62" s="30" t="s">
        <v>15</v>
      </c>
      <c r="B62" s="30">
        <f>Gasoline!G107</f>
        <v>0.30815110739286539</v>
      </c>
      <c r="C62" s="30">
        <f>Gasoline!H107</f>
        <v>0.26088988819949527</v>
      </c>
      <c r="D62" s="30">
        <f>Gasoline!I107</f>
        <v>0.49216457415543968</v>
      </c>
      <c r="E62" s="30"/>
      <c r="F62" s="30"/>
      <c r="G62" s="30"/>
      <c r="H62" s="30"/>
      <c r="L62" s="30"/>
      <c r="M62" s="30"/>
    </row>
    <row r="63" spans="1:13">
      <c r="A63" s="30" t="s">
        <v>16</v>
      </c>
      <c r="B63" s="30">
        <f>Gasoline!G108</f>
        <v>2.2764299313525381E-2</v>
      </c>
      <c r="C63" s="30">
        <f>Gasoline!H108</f>
        <v>0.16786292152449619</v>
      </c>
      <c r="D63" s="30">
        <f>Gasoline!I108</f>
        <v>4.7831380453491723E-2</v>
      </c>
      <c r="E63" s="30"/>
      <c r="F63" s="30"/>
      <c r="G63" s="30"/>
      <c r="H63" s="30"/>
      <c r="L63" s="30"/>
      <c r="M63" s="30"/>
    </row>
    <row r="64" spans="1:13">
      <c r="A64" s="30" t="s">
        <v>17</v>
      </c>
      <c r="B64" s="30">
        <f>Gasoline!G109</f>
        <v>1.9795743044508395E-2</v>
      </c>
      <c r="C64" s="30">
        <f>Gasoline!H109</f>
        <v>0.14879144132488054</v>
      </c>
      <c r="D64" s="30">
        <f>Gasoline!I109</f>
        <v>2.55058917919843E-2</v>
      </c>
      <c r="E64" s="30"/>
      <c r="F64" s="30"/>
      <c r="G64" s="30"/>
      <c r="H64" s="30"/>
      <c r="L64" s="30"/>
      <c r="M64" s="30"/>
    </row>
    <row r="65" spans="1:13">
      <c r="A65" s="30" t="s">
        <v>18</v>
      </c>
      <c r="B65" s="30">
        <f>Gasoline!G110</f>
        <v>7.227165426519061E-2</v>
      </c>
      <c r="C65" s="30">
        <f>Gasoline!H110</f>
        <v>0.1651585404020057</v>
      </c>
      <c r="D65" s="30">
        <f>Gasoline!I110</f>
        <v>1.1174385964522306E-2</v>
      </c>
      <c r="E65" s="30"/>
      <c r="F65" s="30"/>
      <c r="G65" s="30"/>
      <c r="H65" s="30"/>
      <c r="L65" s="30"/>
      <c r="M65" s="30"/>
    </row>
    <row r="66" spans="1:13">
      <c r="A66" s="30"/>
      <c r="B66" s="30"/>
      <c r="C66" s="30"/>
      <c r="D66" s="30"/>
      <c r="E66" s="30"/>
      <c r="F66" s="30"/>
      <c r="G66" s="30"/>
      <c r="H66" s="30"/>
      <c r="L66" s="30"/>
      <c r="M66" s="30"/>
    </row>
    <row r="67" spans="1:13">
      <c r="A67" s="32" t="s">
        <v>224</v>
      </c>
      <c r="B67" s="30" t="s">
        <v>199</v>
      </c>
      <c r="C67" s="30" t="s">
        <v>200</v>
      </c>
      <c r="D67" s="30" t="s">
        <v>201</v>
      </c>
      <c r="E67" s="30"/>
      <c r="F67" s="30"/>
      <c r="G67" s="30"/>
      <c r="H67" s="30"/>
      <c r="I67" s="30"/>
      <c r="J67" s="30"/>
      <c r="K67" s="30"/>
      <c r="L67" s="30"/>
      <c r="M67" s="30"/>
    </row>
    <row r="68" spans="1:13">
      <c r="A68" s="30" t="s">
        <v>13</v>
      </c>
      <c r="B68" s="30">
        <f>Ethanol!H59</f>
        <v>1.0692821539791465E-2</v>
      </c>
      <c r="C68" s="30">
        <f>Ethanol!I59</f>
        <v>5.199359571225181E-2</v>
      </c>
      <c r="D68" s="30">
        <f>Ethanol!J59</f>
        <v>4.2578680897958153E-2</v>
      </c>
      <c r="E68" s="30"/>
      <c r="F68" s="30"/>
      <c r="G68" s="30"/>
      <c r="H68" s="30"/>
      <c r="I68" s="30"/>
      <c r="J68" s="30"/>
      <c r="K68" s="30"/>
      <c r="L68" s="30"/>
      <c r="M68" s="30"/>
    </row>
    <row r="69" spans="1:13">
      <c r="A69" s="30" t="s">
        <v>14</v>
      </c>
      <c r="B69" s="30">
        <f>Ethanol!H60</f>
        <v>2.060393809015609E-2</v>
      </c>
      <c r="C69" s="30">
        <f>Ethanol!I60</f>
        <v>2.5261541862773147E-2</v>
      </c>
      <c r="D69" s="30">
        <f>Ethanol!J60</f>
        <v>0.74429394659723647</v>
      </c>
      <c r="E69" s="30"/>
      <c r="F69" s="30"/>
      <c r="G69" s="30"/>
      <c r="H69" s="30"/>
      <c r="I69" s="30"/>
      <c r="J69" s="30"/>
      <c r="K69" s="30"/>
      <c r="L69" s="30"/>
      <c r="M69" s="30"/>
    </row>
    <row r="70" spans="1:13">
      <c r="A70" s="30" t="s">
        <v>15</v>
      </c>
      <c r="B70" s="30">
        <f>Ethanol!H61</f>
        <v>6.6819259235715328E-2</v>
      </c>
      <c r="C70" s="30">
        <f>Ethanol!I61</f>
        <v>6.0095234471262249E-2</v>
      </c>
      <c r="D70" s="30">
        <f>Ethanol!J61</f>
        <v>5.4647793487078482E-2</v>
      </c>
      <c r="E70" s="30"/>
      <c r="F70" s="30"/>
      <c r="G70" s="30"/>
      <c r="H70" s="30"/>
      <c r="I70" s="30"/>
      <c r="J70" s="30"/>
      <c r="K70" s="30"/>
      <c r="L70" s="30"/>
      <c r="M70" s="30"/>
    </row>
    <row r="71" spans="1:13">
      <c r="A71" s="30" t="s">
        <v>16</v>
      </c>
      <c r="B71" s="30">
        <f>Ethanol!H62</f>
        <v>4.3077625799870555E-3</v>
      </c>
      <c r="C71" s="30">
        <f>Ethanol!I62</f>
        <v>1.2759242531627491E-2</v>
      </c>
      <c r="D71" s="30">
        <f>Ethanol!J62</f>
        <v>5.3681615458583791E-3</v>
      </c>
      <c r="E71" s="30"/>
      <c r="F71" s="30"/>
      <c r="G71" s="30"/>
      <c r="H71" s="30"/>
      <c r="I71" s="30"/>
      <c r="J71" s="30"/>
      <c r="K71" s="30"/>
      <c r="L71" s="30"/>
      <c r="M71" s="30"/>
    </row>
    <row r="72" spans="1:13">
      <c r="A72" s="30" t="s">
        <v>17</v>
      </c>
      <c r="B72" s="30">
        <f>Ethanol!H63</f>
        <v>3.5369329785415416E-3</v>
      </c>
      <c r="C72" s="30">
        <f>Ethanol!I63</f>
        <v>4.4826831763020557E-3</v>
      </c>
      <c r="D72" s="30">
        <f>Ethanol!J63</f>
        <v>2.8372505932815423E-3</v>
      </c>
      <c r="E72" s="30"/>
      <c r="F72" s="30"/>
      <c r="G72" s="30"/>
      <c r="H72" s="30"/>
      <c r="I72" s="30"/>
      <c r="J72" s="30"/>
      <c r="K72" s="30"/>
      <c r="L72" s="30"/>
      <c r="M72" s="30"/>
    </row>
    <row r="73" spans="1:13">
      <c r="A73" s="30" t="s">
        <v>18</v>
      </c>
      <c r="B73" s="30">
        <f>Ethanol!H64</f>
        <v>5.8974563677186731E-2</v>
      </c>
      <c r="C73" s="30">
        <f>Ethanol!I64</f>
        <v>9.5721507457159506E-3</v>
      </c>
      <c r="D73" s="30">
        <f>Ethanol!J64</f>
        <v>0</v>
      </c>
      <c r="E73" s="30"/>
      <c r="F73" s="30"/>
      <c r="G73" s="30"/>
      <c r="H73" s="30"/>
      <c r="I73" s="30"/>
      <c r="J73" s="30"/>
      <c r="K73" s="30"/>
      <c r="L73" s="30"/>
      <c r="M73" s="30"/>
    </row>
    <row r="74" spans="1:13">
      <c r="A74" s="30"/>
      <c r="B74" s="30"/>
      <c r="C74" s="30"/>
      <c r="D74" s="30"/>
      <c r="E74" s="30"/>
      <c r="F74" s="30"/>
      <c r="G74" s="30"/>
      <c r="H74" s="30"/>
      <c r="I74" s="30"/>
      <c r="J74" s="30"/>
      <c r="K74" s="30"/>
      <c r="L74" s="30"/>
      <c r="M74" s="30"/>
    </row>
    <row r="75" spans="1:13">
      <c r="A75" s="32"/>
      <c r="B75" s="30"/>
      <c r="C75" s="30"/>
      <c r="D75" s="30"/>
      <c r="E75" s="30"/>
      <c r="F75" s="30"/>
      <c r="G75" s="30"/>
      <c r="H75" s="30"/>
      <c r="I75" s="30"/>
      <c r="J75" s="30"/>
      <c r="K75" s="30"/>
      <c r="L75" s="30"/>
      <c r="M75" s="30"/>
    </row>
    <row r="76" spans="1:13">
      <c r="A76" s="32" t="s">
        <v>272</v>
      </c>
      <c r="B76" s="30" t="s">
        <v>199</v>
      </c>
      <c r="C76" s="30" t="s">
        <v>200</v>
      </c>
      <c r="D76" s="30" t="s">
        <v>201</v>
      </c>
      <c r="E76" s="30" t="s">
        <v>362</v>
      </c>
      <c r="F76" s="30" t="s">
        <v>275</v>
      </c>
      <c r="G76" s="30"/>
      <c r="H76" s="30" t="s">
        <v>205</v>
      </c>
      <c r="I76" s="30" t="s">
        <v>363</v>
      </c>
      <c r="J76" s="30" t="s">
        <v>274</v>
      </c>
      <c r="K76" s="30" t="s">
        <v>364</v>
      </c>
      <c r="L76" s="30"/>
      <c r="M76" s="30"/>
    </row>
    <row r="77" spans="1:13">
      <c r="A77" s="30" t="s">
        <v>13</v>
      </c>
      <c r="B77" s="30">
        <f t="shared" ref="B77:D82" si="5">H20+H12+H4</f>
        <v>1.3886515410970319</v>
      </c>
      <c r="C77" s="30">
        <f t="shared" si="5"/>
        <v>9.2224025687373636</v>
      </c>
      <c r="D77" s="30">
        <f t="shared" si="5"/>
        <v>13.733022880637966</v>
      </c>
      <c r="E77" s="30">
        <f>(B77+C77)/D77</f>
        <v>0.77266703784458124</v>
      </c>
      <c r="F77" s="30">
        <f>D77/(SUM(D$77:D$82))*100</f>
        <v>5.1746501892992853</v>
      </c>
      <c r="G77" s="30"/>
      <c r="H77" s="30">
        <f t="shared" ref="H77:H82" si="6">SUM(B77:D77)</f>
        <v>24.34407699047236</v>
      </c>
      <c r="I77" s="30">
        <f t="shared" ref="I77:I82" si="7">SUM(B77:C77)</f>
        <v>10.611054109834395</v>
      </c>
      <c r="J77" s="30">
        <f t="shared" ref="J77:J90" si="8">I77/H77</f>
        <v>0.43587826780153904</v>
      </c>
      <c r="K77" s="30">
        <f t="shared" ref="K77:K82" si="9">D77/H77</f>
        <v>0.56412173219846107</v>
      </c>
      <c r="L77" s="30"/>
      <c r="M77" s="30"/>
    </row>
    <row r="78" spans="1:13">
      <c r="A78" s="30" t="s">
        <v>14</v>
      </c>
      <c r="B78" s="30">
        <f t="shared" si="5"/>
        <v>2.2462491535345857</v>
      </c>
      <c r="C78" s="30">
        <f t="shared" si="5"/>
        <v>7.2084113559037384</v>
      </c>
      <c r="D78" s="30">
        <f t="shared" si="5"/>
        <v>231.99176519969461</v>
      </c>
      <c r="E78" s="30">
        <f t="shared" ref="E78:E90" si="10">(B78+C78)/D78</f>
        <v>4.0754293590119076E-2</v>
      </c>
      <c r="F78" s="30">
        <f t="shared" ref="F78:F82" si="11">D78/(SUM(D$77:D$82))*100</f>
        <v>87.415293933501914</v>
      </c>
      <c r="G78" s="30"/>
      <c r="H78" s="30">
        <f t="shared" si="6"/>
        <v>241.44642570913294</v>
      </c>
      <c r="I78" s="30">
        <f t="shared" si="7"/>
        <v>9.4546605094383231</v>
      </c>
      <c r="J78" s="30">
        <f t="shared" si="8"/>
        <v>3.9158419850986809E-2</v>
      </c>
      <c r="K78" s="30">
        <f t="shared" si="9"/>
        <v>0.96084158014901322</v>
      </c>
      <c r="L78" s="30"/>
      <c r="M78" s="30"/>
    </row>
    <row r="79" spans="1:13">
      <c r="A79" s="30" t="s">
        <v>15</v>
      </c>
      <c r="B79" s="30">
        <f t="shared" si="5"/>
        <v>11.540576862046107</v>
      </c>
      <c r="C79" s="30">
        <f t="shared" si="5"/>
        <v>9.8743638315295428</v>
      </c>
      <c r="D79" s="30">
        <f t="shared" si="5"/>
        <v>16.796675620604208</v>
      </c>
      <c r="E79" s="30">
        <f t="shared" si="10"/>
        <v>1.2749511377898073</v>
      </c>
      <c r="F79" s="30">
        <f t="shared" si="11"/>
        <v>6.3290450642372003</v>
      </c>
      <c r="G79" s="30"/>
      <c r="H79" s="30">
        <f t="shared" si="6"/>
        <v>38.211616314179864</v>
      </c>
      <c r="I79" s="30">
        <f t="shared" si="7"/>
        <v>21.414940693575652</v>
      </c>
      <c r="J79" s="30">
        <f t="shared" si="8"/>
        <v>0.56043011940399989</v>
      </c>
      <c r="K79" s="30">
        <f t="shared" si="9"/>
        <v>0.439569880596</v>
      </c>
      <c r="L79" s="30"/>
      <c r="M79" s="30"/>
    </row>
    <row r="80" spans="1:13">
      <c r="A80" s="30" t="s">
        <v>16</v>
      </c>
      <c r="B80" s="30">
        <f t="shared" si="5"/>
        <v>0.83404191513493342</v>
      </c>
      <c r="C80" s="30">
        <f t="shared" si="5"/>
        <v>5.5905431917287718</v>
      </c>
      <c r="D80" s="30">
        <f t="shared" si="5"/>
        <v>1.648006679660154</v>
      </c>
      <c r="E80" s="30">
        <f t="shared" si="10"/>
        <v>3.8983974920469131</v>
      </c>
      <c r="F80" s="30">
        <f t="shared" si="11"/>
        <v>0.62097457719183102</v>
      </c>
      <c r="G80" s="30"/>
      <c r="H80" s="30">
        <f t="shared" si="6"/>
        <v>8.0725917865238586</v>
      </c>
      <c r="I80" s="30">
        <f t="shared" si="7"/>
        <v>6.424585106863705</v>
      </c>
      <c r="J80" s="30">
        <f t="shared" si="8"/>
        <v>0.79585160215690753</v>
      </c>
      <c r="K80" s="30">
        <f t="shared" si="9"/>
        <v>0.20414839784309255</v>
      </c>
      <c r="L80" s="30"/>
      <c r="M80" s="30"/>
    </row>
    <row r="81" spans="1:13">
      <c r="A81" s="30" t="s">
        <v>17</v>
      </c>
      <c r="B81" s="30">
        <f t="shared" si="5"/>
        <v>0.71912299179505368</v>
      </c>
      <c r="C81" s="30">
        <f t="shared" si="5"/>
        <v>4.7543587410206483</v>
      </c>
      <c r="D81" s="30">
        <f t="shared" si="5"/>
        <v>0.8737477392473596</v>
      </c>
      <c r="E81" s="30">
        <f t="shared" si="10"/>
        <v>6.264372984278646</v>
      </c>
      <c r="F81" s="30">
        <f t="shared" si="11"/>
        <v>0.32923114915003576</v>
      </c>
      <c r="G81" s="30"/>
      <c r="H81" s="30">
        <f t="shared" si="6"/>
        <v>6.3472294720630611</v>
      </c>
      <c r="I81" s="30">
        <f t="shared" si="7"/>
        <v>5.4734817328157019</v>
      </c>
      <c r="J81" s="30">
        <f t="shared" si="8"/>
        <v>0.86234187008786967</v>
      </c>
      <c r="K81" s="30">
        <f t="shared" si="9"/>
        <v>0.13765812991213039</v>
      </c>
      <c r="L81" s="30"/>
      <c r="M81" s="30"/>
    </row>
    <row r="82" spans="1:13">
      <c r="A82" s="30" t="s">
        <v>18</v>
      </c>
      <c r="B82" s="30">
        <f t="shared" si="5"/>
        <v>3.9817404347781036</v>
      </c>
      <c r="C82" s="30">
        <f t="shared" si="5"/>
        <v>5.4126827022813355</v>
      </c>
      <c r="D82" s="30">
        <f t="shared" si="5"/>
        <v>0.3471440931731592</v>
      </c>
      <c r="E82" s="30">
        <f t="shared" si="10"/>
        <v>27.062027906588636</v>
      </c>
      <c r="F82" s="30">
        <f t="shared" si="11"/>
        <v>0.13080508661973247</v>
      </c>
      <c r="G82" s="30"/>
      <c r="H82" s="30">
        <f t="shared" si="6"/>
        <v>9.7415672302325991</v>
      </c>
      <c r="I82" s="30">
        <f t="shared" si="7"/>
        <v>9.3944231370594391</v>
      </c>
      <c r="J82" s="30">
        <f t="shared" si="8"/>
        <v>0.96436465663391302</v>
      </c>
      <c r="K82" s="30">
        <f t="shared" si="9"/>
        <v>3.5635343366086945E-2</v>
      </c>
      <c r="L82" s="30"/>
      <c r="M82" s="30"/>
    </row>
    <row r="83" spans="1:13">
      <c r="A83" s="30"/>
      <c r="B83" s="30"/>
      <c r="C83" s="30"/>
      <c r="D83" s="30"/>
      <c r="E83" s="30"/>
      <c r="F83" s="30"/>
      <c r="G83" s="30"/>
      <c r="H83" s="30"/>
      <c r="I83" s="30"/>
      <c r="J83" s="30"/>
      <c r="K83" s="30"/>
      <c r="L83" s="30"/>
      <c r="M83" s="30"/>
    </row>
    <row r="84" spans="1:13">
      <c r="A84" s="32" t="s">
        <v>273</v>
      </c>
      <c r="B84" s="30" t="s">
        <v>199</v>
      </c>
      <c r="C84" s="30" t="s">
        <v>200</v>
      </c>
      <c r="D84" s="30" t="s">
        <v>201</v>
      </c>
      <c r="E84" s="30" t="s">
        <v>362</v>
      </c>
      <c r="F84" s="30"/>
      <c r="G84" s="30"/>
      <c r="H84" s="30"/>
      <c r="I84" s="30"/>
      <c r="J84" s="30"/>
      <c r="K84" s="30"/>
      <c r="L84" s="30"/>
      <c r="M84" s="30"/>
    </row>
    <row r="85" spans="1:13">
      <c r="A85" s="30" t="s">
        <v>13</v>
      </c>
      <c r="B85" s="30">
        <f t="shared" ref="B85:D90" si="12">B52+B44+B20</f>
        <v>385.00087937359098</v>
      </c>
      <c r="C85" s="30">
        <f t="shared" si="12"/>
        <v>889.84943970281472</v>
      </c>
      <c r="D85" s="30">
        <f t="shared" si="12"/>
        <v>7776.646947496105</v>
      </c>
      <c r="E85" s="30">
        <f t="shared" si="10"/>
        <v>0.163933161384789</v>
      </c>
      <c r="F85" s="30">
        <f>D85/(SUM(D$85:D$90))*100</f>
        <v>99.160459253342708</v>
      </c>
      <c r="G85" s="30"/>
      <c r="H85" s="30">
        <f t="shared" ref="H85:H90" si="13">SUM(B85:D85)</f>
        <v>9051.4972665725109</v>
      </c>
      <c r="I85" s="30">
        <f t="shared" ref="I85:I90" si="14">SUM(B85:C85)</f>
        <v>1274.8503190764056</v>
      </c>
      <c r="J85" s="30">
        <f t="shared" si="8"/>
        <v>0.14084413677994154</v>
      </c>
      <c r="K85" s="30">
        <f t="shared" ref="K85:K90" si="15">D85/H85</f>
        <v>0.85915586322005844</v>
      </c>
      <c r="L85" s="30"/>
      <c r="M85" s="30"/>
    </row>
    <row r="86" spans="1:13">
      <c r="A86" s="30" t="s">
        <v>14</v>
      </c>
      <c r="B86" s="30">
        <f t="shared" si="12"/>
        <v>1.4648047058164</v>
      </c>
      <c r="C86" s="30">
        <f t="shared" si="12"/>
        <v>0.69032603180880747</v>
      </c>
      <c r="D86" s="30">
        <f t="shared" si="12"/>
        <v>4.8527298582638032</v>
      </c>
      <c r="E86" s="30">
        <f t="shared" si="10"/>
        <v>0.44410688428394496</v>
      </c>
      <c r="F86" s="30">
        <f t="shared" ref="F86:F90" si="16">D86/(SUM(D$85:D$90))*100</f>
        <v>6.1877429260535216E-2</v>
      </c>
      <c r="G86" s="30"/>
      <c r="H86" s="30">
        <f t="shared" si="13"/>
        <v>7.0078605958890101</v>
      </c>
      <c r="I86" s="30">
        <f t="shared" si="14"/>
        <v>2.1551307376252073</v>
      </c>
      <c r="J86" s="30">
        <f t="shared" si="8"/>
        <v>0.30753048068471311</v>
      </c>
      <c r="K86" s="30">
        <f t="shared" si="15"/>
        <v>0.692469519315287</v>
      </c>
      <c r="L86" s="30"/>
      <c r="M86" s="30"/>
    </row>
    <row r="87" spans="1:13">
      <c r="A87" s="30" t="s">
        <v>15</v>
      </c>
      <c r="B87" s="30">
        <f t="shared" si="12"/>
        <v>4.5631205411987583</v>
      </c>
      <c r="C87" s="30">
        <f t="shared" si="12"/>
        <v>0.96031112168775179</v>
      </c>
      <c r="D87" s="30">
        <f t="shared" si="12"/>
        <v>19.468264417034469</v>
      </c>
      <c r="E87" s="30">
        <f t="shared" si="10"/>
        <v>0.28371464166336174</v>
      </c>
      <c r="F87" s="30">
        <f t="shared" si="16"/>
        <v>0.24824092613336618</v>
      </c>
      <c r="G87" s="30"/>
      <c r="H87" s="30">
        <f t="shared" si="13"/>
        <v>24.991696079920978</v>
      </c>
      <c r="I87" s="30">
        <f t="shared" si="14"/>
        <v>5.5234316628865106</v>
      </c>
      <c r="J87" s="30">
        <f t="shared" si="8"/>
        <v>0.22101067671530261</v>
      </c>
      <c r="K87" s="30">
        <f t="shared" si="15"/>
        <v>0.7789893232846975</v>
      </c>
      <c r="L87" s="30"/>
      <c r="M87" s="30"/>
    </row>
    <row r="88" spans="1:13">
      <c r="A88" s="30" t="s">
        <v>16</v>
      </c>
      <c r="B88" s="30">
        <f t="shared" si="12"/>
        <v>0.52194000985251898</v>
      </c>
      <c r="C88" s="30">
        <f t="shared" si="12"/>
        <v>2.2099812316229102</v>
      </c>
      <c r="D88" s="30">
        <f t="shared" si="12"/>
        <v>39.478285077162361</v>
      </c>
      <c r="E88" s="30">
        <f t="shared" si="10"/>
        <v>6.9200605754169586E-2</v>
      </c>
      <c r="F88" s="30">
        <f t="shared" si="16"/>
        <v>0.50338981635860958</v>
      </c>
      <c r="G88" s="30"/>
      <c r="H88" s="30">
        <f t="shared" si="13"/>
        <v>42.210206318637788</v>
      </c>
      <c r="I88" s="30">
        <f t="shared" si="14"/>
        <v>2.7319212414754293</v>
      </c>
      <c r="J88" s="30">
        <f t="shared" si="8"/>
        <v>6.4721816824410014E-2</v>
      </c>
      <c r="K88" s="30">
        <f t="shared" si="15"/>
        <v>0.93527818317559008</v>
      </c>
      <c r="L88" s="30"/>
      <c r="M88" s="30"/>
    </row>
    <row r="89" spans="1:13">
      <c r="A89" s="30" t="s">
        <v>17</v>
      </c>
      <c r="B89" s="30">
        <f t="shared" si="12"/>
        <v>0.29736248039374324</v>
      </c>
      <c r="C89" s="30">
        <f t="shared" si="12"/>
        <v>0.82029912217246337</v>
      </c>
      <c r="D89" s="30">
        <f t="shared" si="12"/>
        <v>1.1321446548284972</v>
      </c>
      <c r="E89" s="30">
        <f t="shared" si="10"/>
        <v>0.98720741894551944</v>
      </c>
      <c r="F89" s="30">
        <f t="shared" si="16"/>
        <v>1.4436039680335144E-2</v>
      </c>
      <c r="G89" s="30"/>
      <c r="H89" s="30">
        <f t="shared" si="13"/>
        <v>2.2498062573947042</v>
      </c>
      <c r="I89" s="30">
        <f t="shared" si="14"/>
        <v>1.1176616025662067</v>
      </c>
      <c r="J89" s="30">
        <f t="shared" si="8"/>
        <v>0.49678126678359802</v>
      </c>
      <c r="K89" s="30">
        <f t="shared" si="15"/>
        <v>0.50321873321640187</v>
      </c>
      <c r="L89" s="30"/>
      <c r="M89" s="30"/>
    </row>
    <row r="90" spans="1:13">
      <c r="A90" s="30" t="s">
        <v>18</v>
      </c>
      <c r="B90" s="30">
        <f t="shared" si="12"/>
        <v>0.80979817886628913</v>
      </c>
      <c r="C90" s="30">
        <f t="shared" si="12"/>
        <v>0.3468680278168369</v>
      </c>
      <c r="D90" s="30">
        <f t="shared" si="12"/>
        <v>0.9094568634898248</v>
      </c>
      <c r="E90" s="30">
        <f t="shared" si="10"/>
        <v>1.2718208560708357</v>
      </c>
      <c r="F90" s="30">
        <f t="shared" si="16"/>
        <v>1.1596535224450704E-2</v>
      </c>
      <c r="G90" s="30"/>
      <c r="H90" s="30">
        <f t="shared" si="13"/>
        <v>2.0661230701729512</v>
      </c>
      <c r="I90" s="30">
        <f t="shared" si="14"/>
        <v>1.1566662066831261</v>
      </c>
      <c r="J90" s="30">
        <f t="shared" si="8"/>
        <v>0.5598244477209694</v>
      </c>
      <c r="K90" s="30">
        <f t="shared" si="15"/>
        <v>0.44017555227903049</v>
      </c>
      <c r="L90" s="30"/>
      <c r="M90" s="30"/>
    </row>
    <row r="91" spans="1:13">
      <c r="A91" s="30"/>
      <c r="B91" s="30"/>
      <c r="C91" s="30"/>
      <c r="D91" s="30"/>
      <c r="E91" s="30"/>
      <c r="F91" s="30"/>
      <c r="G91" s="30"/>
      <c r="H91" s="30"/>
      <c r="I91" s="30"/>
      <c r="J91" s="30"/>
      <c r="K91" s="30"/>
      <c r="L91" s="30"/>
      <c r="M91" s="30"/>
    </row>
    <row r="92" spans="1:13">
      <c r="A92" s="30"/>
      <c r="B92" s="30"/>
      <c r="C92" s="30"/>
      <c r="D92" s="30"/>
      <c r="E92" s="30"/>
      <c r="F92" s="30"/>
      <c r="G92" s="30"/>
      <c r="H92" s="30"/>
      <c r="I92" s="30"/>
      <c r="J92" s="30"/>
      <c r="K92" s="30"/>
      <c r="L92" s="30"/>
      <c r="M92" s="30"/>
    </row>
    <row r="93" spans="1:13">
      <c r="A93" s="30"/>
      <c r="B93" s="30"/>
      <c r="C93" s="30"/>
      <c r="D93" s="30"/>
      <c r="E93" s="30"/>
      <c r="F93" s="30"/>
      <c r="G93" s="30"/>
      <c r="H93" s="30"/>
      <c r="I93" s="30"/>
      <c r="J93" s="30"/>
      <c r="K93" s="30"/>
      <c r="L93" s="30"/>
      <c r="M93" s="30"/>
    </row>
    <row r="94" spans="1:13">
      <c r="A94" s="32"/>
      <c r="B94" s="30"/>
      <c r="C94" s="30"/>
      <c r="D94" s="30"/>
      <c r="E94" s="30"/>
      <c r="F94" s="30"/>
      <c r="G94" s="30"/>
      <c r="H94" s="30"/>
      <c r="I94" s="30"/>
      <c r="J94" s="30"/>
      <c r="K94" s="30"/>
      <c r="L94" s="30"/>
      <c r="M94" s="30"/>
    </row>
    <row r="95" spans="1:13">
      <c r="A95" s="30"/>
      <c r="B95" s="30"/>
      <c r="C95" s="30"/>
      <c r="D95" s="30"/>
      <c r="E95" s="30"/>
      <c r="F95" s="30"/>
      <c r="G95" s="30"/>
      <c r="H95" s="30"/>
      <c r="I95" s="30"/>
      <c r="J95" s="30"/>
      <c r="K95" s="30"/>
      <c r="L95" s="30"/>
      <c r="M95" s="30"/>
    </row>
    <row r="96" spans="1:13">
      <c r="A96" s="30"/>
      <c r="B96" s="30"/>
      <c r="C96" s="30"/>
      <c r="D96" s="30"/>
      <c r="E96" s="30"/>
      <c r="F96" s="30"/>
      <c r="G96" s="30"/>
      <c r="H96" s="30"/>
      <c r="I96" s="30"/>
      <c r="J96" s="30"/>
      <c r="K96" s="30"/>
      <c r="L96" s="30"/>
      <c r="M96" s="30"/>
    </row>
    <row r="97" spans="1:13">
      <c r="A97" s="30"/>
      <c r="B97" s="30"/>
      <c r="C97" s="30"/>
      <c r="D97" s="30"/>
      <c r="E97" s="30"/>
      <c r="F97" s="30"/>
      <c r="G97" s="30"/>
      <c r="H97" s="30"/>
      <c r="I97" s="30"/>
      <c r="J97" s="30"/>
      <c r="K97" s="30"/>
      <c r="L97" s="30"/>
      <c r="M97" s="30"/>
    </row>
    <row r="98" spans="1:13">
      <c r="A98" s="30"/>
      <c r="B98" s="30"/>
      <c r="C98" s="30"/>
      <c r="D98" s="30"/>
      <c r="E98" s="30"/>
      <c r="F98" s="30"/>
      <c r="G98" s="30"/>
      <c r="H98" s="30"/>
      <c r="I98" s="30"/>
      <c r="J98" s="30"/>
      <c r="K98" s="30"/>
      <c r="L98" s="30"/>
      <c r="M98" s="30"/>
    </row>
    <row r="99" spans="1:13">
      <c r="A99" s="30"/>
      <c r="B99" s="30"/>
      <c r="C99" s="30"/>
      <c r="D99" s="30"/>
      <c r="E99" s="30"/>
      <c r="F99" s="30"/>
      <c r="G99" s="30"/>
      <c r="H99" s="30"/>
      <c r="I99" s="30"/>
    </row>
    <row r="100" spans="1:13">
      <c r="A100" s="30"/>
      <c r="B100" s="30"/>
      <c r="C100" s="30"/>
      <c r="D100" s="30"/>
      <c r="E100" s="30"/>
      <c r="F100" s="30"/>
      <c r="G100" s="30"/>
      <c r="H100" s="30"/>
      <c r="I100" s="30"/>
    </row>
    <row r="101" spans="1:13">
      <c r="A101" s="30"/>
      <c r="B101" s="30"/>
      <c r="C101" s="30"/>
      <c r="D101" s="30"/>
      <c r="E101" s="30"/>
      <c r="F101" s="30"/>
      <c r="G101" s="30"/>
      <c r="H101" s="30"/>
      <c r="I101" s="30"/>
    </row>
    <row r="102" spans="1:13">
      <c r="A102" s="30"/>
      <c r="B102" s="30"/>
      <c r="C102" s="30"/>
      <c r="D102" s="30"/>
      <c r="E102" s="30"/>
      <c r="F102" s="30"/>
      <c r="G102" s="30"/>
      <c r="H102" s="30"/>
      <c r="I102" s="30"/>
    </row>
    <row r="103" spans="1:13">
      <c r="A103" s="30"/>
      <c r="B103" s="30"/>
      <c r="C103" s="30"/>
      <c r="D103" s="30"/>
      <c r="E103" s="30"/>
      <c r="F103" s="30"/>
      <c r="G103" s="30"/>
      <c r="H103" s="30"/>
      <c r="I103" s="30"/>
    </row>
    <row r="104" spans="1:13">
      <c r="A104" s="30"/>
      <c r="B104" s="30"/>
      <c r="C104" s="30"/>
      <c r="D104" s="30"/>
      <c r="E104" s="30"/>
      <c r="F104" s="30"/>
      <c r="G104" s="30"/>
      <c r="H104" s="30"/>
      <c r="I104" s="30"/>
    </row>
    <row r="105" spans="1:13">
      <c r="A105" s="30"/>
      <c r="B105" s="30"/>
      <c r="C105" s="30"/>
      <c r="D105" s="30"/>
      <c r="E105" s="30"/>
      <c r="F105" s="30"/>
      <c r="G105" s="30"/>
      <c r="H105" s="30"/>
      <c r="I105" s="30"/>
    </row>
    <row r="106" spans="1:13">
      <c r="A106" s="30"/>
      <c r="B106" s="30"/>
      <c r="C106" s="30"/>
      <c r="D106" s="30"/>
      <c r="E106" s="30"/>
      <c r="F106" s="30"/>
      <c r="G106" s="30"/>
      <c r="H106" s="30"/>
      <c r="I106" s="30"/>
    </row>
    <row r="107" spans="1:13">
      <c r="A107" s="30"/>
      <c r="B107" s="30"/>
      <c r="C107" s="30"/>
      <c r="D107" s="30"/>
      <c r="E107" s="30"/>
      <c r="F107" s="30"/>
      <c r="G107" s="30"/>
      <c r="H107" s="30"/>
      <c r="I107" s="30"/>
    </row>
    <row r="108" spans="1:13">
      <c r="A108" s="30"/>
      <c r="B108" s="30"/>
      <c r="C108" s="30"/>
      <c r="D108" s="30"/>
      <c r="E108" s="30"/>
      <c r="F108" s="30"/>
      <c r="G108" s="30"/>
      <c r="H108" s="30"/>
      <c r="I108" s="30"/>
    </row>
    <row r="109" spans="1:13">
      <c r="A109" s="30"/>
      <c r="B109" s="25"/>
      <c r="C109" s="30"/>
      <c r="D109" s="30"/>
      <c r="E109" s="30"/>
      <c r="F109" s="30"/>
      <c r="G109" s="30"/>
      <c r="H109" s="30"/>
      <c r="I109" s="30"/>
    </row>
    <row r="110" spans="1:13">
      <c r="A110" s="30"/>
      <c r="B110" s="25"/>
      <c r="C110" s="30"/>
      <c r="D110" s="30"/>
      <c r="E110" s="30"/>
      <c r="F110" s="30"/>
      <c r="G110" s="30"/>
      <c r="H110" s="30"/>
      <c r="I110" s="30"/>
    </row>
    <row r="111" spans="1:13">
      <c r="A111" s="30"/>
      <c r="B111" s="25"/>
      <c r="C111" s="30"/>
      <c r="D111" s="30"/>
      <c r="E111" s="30"/>
      <c r="F111" s="30"/>
      <c r="G111" s="30"/>
      <c r="H111" s="30"/>
      <c r="I111" s="30"/>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2" workbookViewId="0">
      <selection activeCell="E6" sqref="E6"/>
    </sheetView>
  </sheetViews>
  <sheetFormatPr defaultRowHeight="14.25"/>
  <cols>
    <col min="1" max="1" width="30.3984375" customWidth="1"/>
    <col min="2" max="2" width="16.73046875" customWidth="1"/>
    <col min="3" max="3" width="17.86328125" customWidth="1"/>
    <col min="4" max="4" width="17.59765625" customWidth="1"/>
    <col min="5" max="5" width="16.59765625" customWidth="1"/>
    <col min="6" max="6" width="18.59765625" customWidth="1"/>
    <col min="7" max="7" width="17.86328125" customWidth="1"/>
    <col min="8" max="8" width="16.86328125" bestFit="1" customWidth="1"/>
    <col min="11" max="11" width="14.265625" bestFit="1" customWidth="1"/>
    <col min="12" max="12" width="15.265625" customWidth="1"/>
    <col min="13" max="13" width="15.59765625" customWidth="1"/>
    <col min="14" max="14" width="20.59765625" customWidth="1"/>
    <col min="15" max="15" width="19.73046875" customWidth="1"/>
  </cols>
  <sheetData>
    <row r="1" spans="1:12" ht="18" customHeight="1">
      <c r="A1" s="67" t="s">
        <v>428</v>
      </c>
      <c r="B1" s="141"/>
      <c r="C1" s="141"/>
      <c r="D1" s="141"/>
      <c r="E1" s="141"/>
    </row>
    <row r="2" spans="1:12" s="28" customFormat="1" ht="18" customHeight="1">
      <c r="A2" s="16" t="s">
        <v>321</v>
      </c>
      <c r="B2" s="40"/>
      <c r="C2" s="65" t="s">
        <v>429</v>
      </c>
      <c r="D2" s="65"/>
      <c r="E2" s="65"/>
      <c r="F2" s="61"/>
      <c r="G2" s="61"/>
      <c r="H2" s="61"/>
      <c r="I2" s="61"/>
      <c r="J2" s="61"/>
      <c r="K2" s="61"/>
      <c r="L2" s="61"/>
    </row>
    <row r="3" spans="1:12" s="28" customFormat="1" ht="18" customHeight="1">
      <c r="A3" s="16"/>
      <c r="B3" s="64"/>
      <c r="C3" s="65"/>
      <c r="D3" s="65"/>
      <c r="E3" s="65"/>
      <c r="F3" s="61"/>
      <c r="G3" s="61"/>
      <c r="H3" s="61"/>
      <c r="I3" s="61"/>
      <c r="J3" s="61"/>
      <c r="K3" s="61"/>
      <c r="L3" s="61"/>
    </row>
    <row r="4" spans="1:12" s="28" customFormat="1" ht="18" customHeight="1">
      <c r="A4" s="16" t="s">
        <v>324</v>
      </c>
      <c r="B4" s="40"/>
      <c r="C4" s="40"/>
      <c r="D4" s="40"/>
      <c r="E4" s="40"/>
    </row>
    <row r="5" spans="1:12">
      <c r="A5" s="16" t="s">
        <v>322</v>
      </c>
      <c r="B5" s="38" t="s">
        <v>277</v>
      </c>
      <c r="C5" s="38" t="s">
        <v>278</v>
      </c>
      <c r="D5" s="38" t="s">
        <v>279</v>
      </c>
      <c r="E5" s="38" t="s">
        <v>280</v>
      </c>
      <c r="F5" s="38" t="s">
        <v>73</v>
      </c>
      <c r="G5" s="39" t="s">
        <v>281</v>
      </c>
      <c r="H5" s="39" t="s">
        <v>282</v>
      </c>
      <c r="I5" s="39" t="s">
        <v>276</v>
      </c>
      <c r="J5" s="30"/>
    </row>
    <row r="6" spans="1:12">
      <c r="A6" s="30" t="s">
        <v>283</v>
      </c>
      <c r="B6" s="36">
        <v>14234.0197753906</v>
      </c>
      <c r="C6" s="36">
        <v>80118.814941406294</v>
      </c>
      <c r="D6" s="36">
        <v>27632.4938964844</v>
      </c>
      <c r="E6" s="36">
        <v>15027.240940357062</v>
      </c>
      <c r="F6" s="36">
        <v>7539.7450574190516</v>
      </c>
      <c r="G6" s="30">
        <v>4013</v>
      </c>
      <c r="H6" s="30" t="s">
        <v>285</v>
      </c>
      <c r="I6" s="30">
        <v>75</v>
      </c>
      <c r="J6" s="30"/>
    </row>
    <row r="7" spans="1:12">
      <c r="A7" s="30" t="s">
        <v>284</v>
      </c>
      <c r="B7" s="36">
        <v>947601.42553710903</v>
      </c>
      <c r="C7" s="36">
        <v>806536.48388671898</v>
      </c>
      <c r="D7" s="36">
        <v>515755.37011718802</v>
      </c>
      <c r="E7" s="36">
        <v>-149.62440212139995</v>
      </c>
      <c r="F7" s="36">
        <v>74658.932710293579</v>
      </c>
      <c r="G7" s="30">
        <v>6037</v>
      </c>
      <c r="H7" s="30" t="s">
        <v>285</v>
      </c>
      <c r="I7" s="30">
        <v>176</v>
      </c>
      <c r="J7" s="30"/>
    </row>
    <row r="8" spans="1:12">
      <c r="A8" s="30" t="s">
        <v>286</v>
      </c>
      <c r="B8" s="36">
        <v>3580.66088867188</v>
      </c>
      <c r="C8" s="36">
        <v>63923.913330078103</v>
      </c>
      <c r="D8" s="36">
        <v>17240.8547363281</v>
      </c>
      <c r="E8" s="36">
        <v>9661.1645771948661</v>
      </c>
      <c r="F8" s="36">
        <v>6067.3282088961969</v>
      </c>
      <c r="G8" s="30">
        <v>48141</v>
      </c>
      <c r="H8" s="30" t="str">
        <f t="shared" ref="H8" si="0">H7</f>
        <v>Area</v>
      </c>
      <c r="I8" s="30">
        <f t="shared" ref="I8" si="1">I7+1</f>
        <v>177</v>
      </c>
      <c r="J8" s="30"/>
    </row>
    <row r="9" spans="1:12">
      <c r="A9" s="30"/>
      <c r="B9" s="30"/>
      <c r="C9" s="30"/>
      <c r="D9" s="30"/>
      <c r="E9" s="30"/>
      <c r="F9" s="30"/>
      <c r="G9" s="30"/>
      <c r="H9" s="30"/>
      <c r="I9" s="30"/>
      <c r="J9" s="30"/>
    </row>
    <row r="10" spans="1:12">
      <c r="A10" s="30" t="s">
        <v>323</v>
      </c>
      <c r="B10" s="30"/>
      <c r="C10" s="30"/>
      <c r="D10" s="30"/>
      <c r="E10" s="30"/>
      <c r="F10" s="30"/>
      <c r="G10" s="30"/>
      <c r="H10" s="30"/>
      <c r="I10" s="30"/>
      <c r="J10" s="30"/>
    </row>
    <row r="11" spans="1:12">
      <c r="A11" s="30">
        <v>1</v>
      </c>
      <c r="B11" s="30" t="s">
        <v>287</v>
      </c>
      <c r="C11" s="30">
        <v>0.90700000000000003</v>
      </c>
      <c r="D11" s="30" t="s">
        <v>288</v>
      </c>
      <c r="E11" s="30"/>
      <c r="F11" s="30"/>
      <c r="G11" s="30"/>
      <c r="H11" s="30"/>
      <c r="I11" s="30"/>
      <c r="J11" s="30"/>
    </row>
    <row r="12" spans="1:12">
      <c r="A12" s="30"/>
      <c r="B12" s="30"/>
      <c r="C12" s="30">
        <f>C11*1000</f>
        <v>907</v>
      </c>
      <c r="D12" s="30" t="s">
        <v>289</v>
      </c>
      <c r="E12" s="30"/>
      <c r="F12" s="30"/>
      <c r="G12" s="30"/>
      <c r="H12" s="30"/>
      <c r="I12" s="30"/>
      <c r="J12" s="30"/>
    </row>
    <row r="13" spans="1:12">
      <c r="A13" s="30"/>
      <c r="B13" s="30"/>
      <c r="C13" s="30">
        <v>9.0700000000000004E-4</v>
      </c>
      <c r="D13" s="30" t="s">
        <v>251</v>
      </c>
      <c r="E13" s="30"/>
      <c r="F13" s="30"/>
      <c r="G13" s="30"/>
      <c r="H13" s="30"/>
      <c r="I13" s="30"/>
      <c r="J13" s="30"/>
    </row>
    <row r="14" spans="1:12" ht="28.5">
      <c r="A14" s="37" t="s">
        <v>325</v>
      </c>
      <c r="B14" s="30"/>
      <c r="C14" s="30"/>
      <c r="D14" s="30"/>
      <c r="E14" s="30"/>
      <c r="F14" s="30"/>
      <c r="G14" s="30"/>
      <c r="H14" s="30"/>
      <c r="I14" s="30"/>
      <c r="J14" s="30"/>
    </row>
    <row r="15" spans="1:12">
      <c r="A15" s="16" t="s">
        <v>322</v>
      </c>
      <c r="B15" s="38" t="s">
        <v>277</v>
      </c>
      <c r="C15" s="38" t="s">
        <v>278</v>
      </c>
      <c r="D15" s="38" t="s">
        <v>279</v>
      </c>
      <c r="E15" s="38" t="s">
        <v>280</v>
      </c>
      <c r="F15" s="38" t="s">
        <v>73</v>
      </c>
      <c r="G15" s="30"/>
      <c r="H15" s="30"/>
      <c r="I15" s="30"/>
      <c r="J15" s="30"/>
    </row>
    <row r="16" spans="1:12">
      <c r="A16" s="30" t="s">
        <v>283</v>
      </c>
      <c r="B16" s="35">
        <f>B6*(1/$C$13)</f>
        <v>15693516.84166549</v>
      </c>
      <c r="C16" s="35">
        <f>C6*(1/$C$13)</f>
        <v>88333864.323490947</v>
      </c>
      <c r="D16" s="35">
        <f>D6*(1/$C$13)</f>
        <v>30465814.659850493</v>
      </c>
      <c r="E16" s="35">
        <f>E6*(1/$C$13)</f>
        <v>16568071.599070629</v>
      </c>
      <c r="F16" s="35">
        <f>F6*(1/$C$13)</f>
        <v>8312839.0930750286</v>
      </c>
      <c r="G16" s="30"/>
      <c r="H16" s="30"/>
      <c r="I16" s="30"/>
      <c r="J16" s="30"/>
    </row>
    <row r="17" spans="1:15">
      <c r="A17" s="30" t="s">
        <v>284</v>
      </c>
      <c r="B17" s="35">
        <f t="shared" ref="B17:D18" si="2">B7*(1/$C$13)</f>
        <v>1044764526.501774</v>
      </c>
      <c r="C17" s="35">
        <f t="shared" si="2"/>
        <v>889235373.63475072</v>
      </c>
      <c r="D17" s="35">
        <f t="shared" si="2"/>
        <v>568638776.31443</v>
      </c>
      <c r="E17" s="35">
        <v>0</v>
      </c>
      <c r="F17" s="35">
        <f>F7*(1/$C$13)</f>
        <v>82314148.52292566</v>
      </c>
      <c r="G17" s="30"/>
      <c r="H17" s="30"/>
      <c r="I17" s="30"/>
      <c r="J17" s="30"/>
    </row>
    <row r="18" spans="1:15">
      <c r="A18" s="30" t="s">
        <v>286</v>
      </c>
      <c r="B18" s="35">
        <f t="shared" si="2"/>
        <v>3947806.9334860859</v>
      </c>
      <c r="C18" s="35">
        <f t="shared" si="2"/>
        <v>70478404.994573429</v>
      </c>
      <c r="D18" s="35">
        <f t="shared" si="2"/>
        <v>19008660.128255896</v>
      </c>
      <c r="E18" s="35">
        <f>E8*(1/$C$13)</f>
        <v>10651780.129211539</v>
      </c>
      <c r="F18" s="35">
        <f>F8*(1/$C$13)</f>
        <v>6689446.7573276693</v>
      </c>
      <c r="G18" s="30"/>
      <c r="H18" s="30"/>
      <c r="I18" s="30"/>
      <c r="J18" s="30"/>
    </row>
    <row r="19" spans="1:15">
      <c r="A19" s="30"/>
      <c r="B19" s="30"/>
      <c r="C19" s="30"/>
      <c r="D19" s="30"/>
      <c r="E19" s="30"/>
      <c r="F19" s="30"/>
      <c r="G19" s="30"/>
      <c r="H19" s="30"/>
      <c r="I19" s="30"/>
      <c r="J19" s="30"/>
    </row>
    <row r="20" spans="1:15">
      <c r="A20" s="30"/>
      <c r="B20" s="30"/>
      <c r="C20" s="30"/>
      <c r="D20" s="30"/>
      <c r="E20" s="30"/>
      <c r="F20" s="30"/>
      <c r="G20" s="30"/>
      <c r="H20" s="30"/>
      <c r="I20" s="30"/>
      <c r="J20" s="30"/>
    </row>
    <row r="21" spans="1:15">
      <c r="A21" s="39" t="s">
        <v>327</v>
      </c>
      <c r="B21" s="30"/>
      <c r="C21" s="30"/>
      <c r="D21" s="30"/>
      <c r="E21" s="30"/>
      <c r="F21" s="30"/>
      <c r="G21" s="30"/>
      <c r="H21" s="30"/>
      <c r="I21" s="30"/>
      <c r="J21" s="30"/>
    </row>
    <row r="22" spans="1:15" s="16" customFormat="1">
      <c r="A22" s="39" t="s">
        <v>322</v>
      </c>
      <c r="B22" s="38" t="s">
        <v>277</v>
      </c>
      <c r="C22" s="38" t="s">
        <v>278</v>
      </c>
      <c r="D22" s="38" t="s">
        <v>279</v>
      </c>
      <c r="E22" s="38" t="s">
        <v>280</v>
      </c>
      <c r="F22" s="38" t="s">
        <v>73</v>
      </c>
      <c r="G22" s="38"/>
      <c r="H22" s="39"/>
      <c r="I22" s="39"/>
      <c r="J22" s="38"/>
      <c r="K22" s="38"/>
      <c r="L22" s="38"/>
      <c r="M22" s="38"/>
      <c r="N22" s="38"/>
    </row>
    <row r="23" spans="1:15">
      <c r="A23" s="30" t="s">
        <v>290</v>
      </c>
      <c r="B23" s="30" t="s">
        <v>203</v>
      </c>
      <c r="C23" s="30">
        <v>0.63091548472534631</v>
      </c>
      <c r="D23" s="30">
        <v>0.2773586373082994</v>
      </c>
      <c r="E23" s="30">
        <v>12.113904912554306</v>
      </c>
      <c r="F23" s="30">
        <v>9.9806341332315078</v>
      </c>
      <c r="G23" s="30"/>
      <c r="H23" s="30"/>
      <c r="I23" s="30"/>
      <c r="J23" s="30"/>
      <c r="K23" s="30"/>
      <c r="L23" s="30"/>
      <c r="M23" s="30"/>
      <c r="N23" s="30"/>
    </row>
    <row r="24" spans="1:15">
      <c r="A24" s="30" t="s">
        <v>291</v>
      </c>
      <c r="B24" s="30" t="s">
        <v>203</v>
      </c>
      <c r="C24" s="30">
        <v>2.2158850539097616</v>
      </c>
      <c r="D24" s="30">
        <v>2.4596330134558553</v>
      </c>
      <c r="E24" s="30">
        <v>3.8853175883630717</v>
      </c>
      <c r="F24" s="30">
        <v>3.6871389131497341</v>
      </c>
      <c r="G24" s="30"/>
      <c r="H24" s="30"/>
      <c r="I24" s="30"/>
      <c r="J24" s="30"/>
      <c r="K24" s="30"/>
      <c r="L24" s="30"/>
      <c r="M24" s="30"/>
      <c r="N24" s="30"/>
    </row>
    <row r="25" spans="1:15">
      <c r="A25" s="30" t="s">
        <v>292</v>
      </c>
      <c r="B25" s="30" t="s">
        <v>203</v>
      </c>
      <c r="C25" s="30">
        <v>1.4772567026065078</v>
      </c>
      <c r="D25" s="30">
        <v>1.6397553423039035</v>
      </c>
      <c r="E25" s="30">
        <v>2.5902117255753812</v>
      </c>
      <c r="F25" s="30">
        <v>2.4580926087664898</v>
      </c>
      <c r="G25" s="30"/>
      <c r="H25" s="30"/>
      <c r="I25" s="30"/>
      <c r="J25" s="30"/>
      <c r="K25" s="30"/>
      <c r="L25" s="30"/>
      <c r="M25" s="30"/>
      <c r="N25" s="30"/>
    </row>
    <row r="26" spans="1:15" s="28" customFormat="1">
      <c r="A26" s="30"/>
      <c r="B26" s="30"/>
      <c r="C26" s="30"/>
      <c r="D26" s="30"/>
      <c r="E26" s="30"/>
      <c r="F26" s="30"/>
      <c r="G26" s="30"/>
      <c r="H26" s="30"/>
      <c r="I26" s="30"/>
      <c r="J26" s="30"/>
      <c r="K26" s="30"/>
      <c r="L26" s="30"/>
      <c r="M26" s="30"/>
      <c r="N26" s="30"/>
    </row>
    <row r="27" spans="1:15">
      <c r="A27" s="39" t="s">
        <v>326</v>
      </c>
      <c r="B27" s="30"/>
      <c r="C27" s="30"/>
      <c r="D27" s="30"/>
      <c r="E27" s="30"/>
      <c r="F27" s="30"/>
      <c r="G27" s="30"/>
      <c r="H27" s="30"/>
      <c r="I27" s="30"/>
      <c r="J27" s="30"/>
      <c r="K27" s="30"/>
      <c r="L27" s="30"/>
      <c r="M27" s="30"/>
      <c r="N27" s="30"/>
    </row>
    <row r="28" spans="1:15">
      <c r="A28" s="16" t="s">
        <v>322</v>
      </c>
      <c r="B28" s="38" t="s">
        <v>277</v>
      </c>
      <c r="C28" s="38" t="s">
        <v>278</v>
      </c>
      <c r="D28" s="38" t="s">
        <v>279</v>
      </c>
      <c r="E28" s="38" t="s">
        <v>280</v>
      </c>
      <c r="F28" s="38" t="s">
        <v>73</v>
      </c>
      <c r="G28" s="30" t="s">
        <v>22</v>
      </c>
      <c r="H28" s="30" t="s">
        <v>234</v>
      </c>
      <c r="I28" s="30"/>
      <c r="J28" s="30"/>
      <c r="K28" s="30"/>
      <c r="L28" s="30"/>
      <c r="M28" s="30"/>
      <c r="N28" s="30"/>
    </row>
    <row r="29" spans="1:15">
      <c r="A29" s="30" t="s">
        <v>290</v>
      </c>
      <c r="B29" s="30" t="s">
        <v>203</v>
      </c>
      <c r="C29" s="35">
        <f t="shared" ref="C29:F31" si="3">C16*C23</f>
        <v>55731202.827318266</v>
      </c>
      <c r="D29" s="35">
        <f t="shared" si="3"/>
        <v>8449956.8385433443</v>
      </c>
      <c r="E29" s="35">
        <f t="shared" si="3"/>
        <v>200704043.93553317</v>
      </c>
      <c r="F29" s="35">
        <f t="shared" si="3"/>
        <v>82967405.596405879</v>
      </c>
      <c r="G29" s="35">
        <f>SUM(C29:F29)</f>
        <v>347852609.19780064</v>
      </c>
      <c r="H29" s="35">
        <f>G29/Gasoline!B3</f>
        <v>8.3819905931783178E-3</v>
      </c>
      <c r="I29" s="30"/>
      <c r="J29" s="30"/>
      <c r="K29" s="35"/>
      <c r="L29" s="35"/>
      <c r="M29" s="35"/>
      <c r="N29" s="35"/>
      <c r="O29" s="27"/>
    </row>
    <row r="30" spans="1:15">
      <c r="A30" s="30" t="s">
        <v>291</v>
      </c>
      <c r="B30" s="30" t="s">
        <v>203</v>
      </c>
      <c r="C30" s="35">
        <f t="shared" si="3"/>
        <v>1970443373.8451066</v>
      </c>
      <c r="D30" s="35">
        <f t="shared" si="3"/>
        <v>1398642706.9541116</v>
      </c>
      <c r="E30" s="35">
        <f t="shared" si="3"/>
        <v>0</v>
      </c>
      <c r="F30" s="35">
        <f t="shared" si="3"/>
        <v>303503700.12166589</v>
      </c>
      <c r="G30" s="35">
        <f>SUM(C30:F30)</f>
        <v>3672589780.9208841</v>
      </c>
      <c r="H30" s="35">
        <f>G30/Gasoline!B3</f>
        <v>8.8496139405920271E-2</v>
      </c>
      <c r="I30" s="30"/>
      <c r="J30" s="30"/>
      <c r="K30" s="30"/>
      <c r="L30" s="30"/>
      <c r="M30" s="30"/>
      <c r="N30" s="30"/>
    </row>
    <row r="31" spans="1:15">
      <c r="A31" s="30" t="s">
        <v>292</v>
      </c>
      <c r="B31" s="30" t="s">
        <v>203</v>
      </c>
      <c r="C31" s="35">
        <f t="shared" si="3"/>
        <v>104114696.16724958</v>
      </c>
      <c r="D31" s="35">
        <f t="shared" si="3"/>
        <v>31169551.995346811</v>
      </c>
      <c r="E31" s="35">
        <f t="shared" si="3"/>
        <v>27590365.788934577</v>
      </c>
      <c r="F31" s="35">
        <f t="shared" si="3"/>
        <v>16443279.630924108</v>
      </c>
      <c r="G31" s="35">
        <f>SUM(C31:F31)</f>
        <v>179317893.58245507</v>
      </c>
      <c r="H31" s="35">
        <f>G31/Gasoline!B3</f>
        <v>4.3209131035783308E-3</v>
      </c>
      <c r="I31" s="30"/>
      <c r="J31" s="30"/>
      <c r="K31" s="30"/>
      <c r="L31" s="30"/>
      <c r="M31" s="30"/>
      <c r="N31" s="30"/>
    </row>
    <row r="32" spans="1:15" s="28" customFormat="1">
      <c r="A32" s="30"/>
      <c r="B32" s="30"/>
      <c r="C32" s="35"/>
      <c r="D32" s="35"/>
      <c r="E32" s="35"/>
      <c r="F32" s="35"/>
      <c r="G32" s="35"/>
      <c r="H32" s="35"/>
      <c r="I32" s="30"/>
      <c r="J32" s="30"/>
      <c r="K32" s="30"/>
      <c r="L32" s="30"/>
      <c r="M32" s="30"/>
      <c r="N32" s="30"/>
    </row>
    <row r="33" spans="1:15">
      <c r="A33" s="39" t="s">
        <v>328</v>
      </c>
      <c r="B33" s="30"/>
      <c r="C33" s="30"/>
      <c r="D33" s="30"/>
      <c r="E33" s="30"/>
      <c r="F33" s="30"/>
      <c r="G33" s="30"/>
      <c r="H33" s="30"/>
      <c r="I33" s="30"/>
      <c r="J33" s="30"/>
      <c r="K33" s="30"/>
      <c r="L33" s="30"/>
      <c r="M33" s="30"/>
      <c r="N33" s="30"/>
    </row>
    <row r="34" spans="1:15" s="16" customFormat="1">
      <c r="A34" s="16" t="s">
        <v>322</v>
      </c>
      <c r="B34" s="38" t="s">
        <v>277</v>
      </c>
      <c r="C34" s="38" t="s">
        <v>278</v>
      </c>
      <c r="D34" s="38" t="s">
        <v>279</v>
      </c>
      <c r="E34" s="38" t="s">
        <v>280</v>
      </c>
      <c r="F34" s="38" t="s">
        <v>73</v>
      </c>
      <c r="G34" s="39"/>
      <c r="H34" s="39"/>
      <c r="I34" s="39"/>
      <c r="J34" s="38"/>
      <c r="K34" s="38"/>
      <c r="L34" s="38"/>
      <c r="M34" s="38"/>
      <c r="N34" s="38"/>
    </row>
    <row r="35" spans="1:15">
      <c r="A35" s="30" t="s">
        <v>290</v>
      </c>
      <c r="B35" s="30" t="s">
        <v>203</v>
      </c>
      <c r="C35" s="30">
        <f>Diesel!H107</f>
        <v>0.37965070067057038</v>
      </c>
      <c r="D35" s="30">
        <f>Diesel!H108</f>
        <v>4.2420479715908503E-2</v>
      </c>
      <c r="E35" s="30">
        <f>Diesel!H105</f>
        <v>11.701305145910116</v>
      </c>
      <c r="F35" s="30">
        <f>Diesel!H103</f>
        <v>2.2793856388559961</v>
      </c>
      <c r="G35" s="30"/>
      <c r="H35" s="30"/>
      <c r="I35" s="30"/>
      <c r="J35" s="30"/>
      <c r="K35" s="30"/>
      <c r="L35" s="30"/>
      <c r="M35" s="30"/>
      <c r="N35" s="30"/>
    </row>
    <row r="36" spans="1:15">
      <c r="A36" s="30" t="s">
        <v>291</v>
      </c>
      <c r="B36" s="30" t="s">
        <v>203</v>
      </c>
      <c r="C36" s="30">
        <f>Diesel!L107</f>
        <v>0.22779042040234221</v>
      </c>
      <c r="D36" s="30">
        <f>Diesel!L108</f>
        <v>2.54522878295451E-2</v>
      </c>
      <c r="E36" s="30">
        <f>Diesel!L105</f>
        <v>7.0207830875460688</v>
      </c>
      <c r="F36" s="30">
        <f>Diesel!L103</f>
        <v>1.3676313833135976</v>
      </c>
      <c r="G36" s="30"/>
      <c r="H36" s="30"/>
      <c r="I36" s="30"/>
      <c r="J36" s="30"/>
    </row>
    <row r="37" spans="1:15">
      <c r="A37" s="30" t="s">
        <v>292</v>
      </c>
      <c r="B37" s="30" t="s">
        <v>203</v>
      </c>
      <c r="C37" s="30">
        <f>Diesel!P107</f>
        <v>0.15186028026822818</v>
      </c>
      <c r="D37" s="30">
        <f>Diesel!P108</f>
        <v>1.6968191886363403E-2</v>
      </c>
      <c r="E37" s="30">
        <f>Diesel!P105</f>
        <v>4.6805220583640468</v>
      </c>
      <c r="F37" s="30">
        <f>Diesel!P103</f>
        <v>0.91175425554239853</v>
      </c>
      <c r="G37" s="30"/>
      <c r="H37" s="30"/>
      <c r="I37" s="30"/>
      <c r="J37" s="30"/>
    </row>
    <row r="38" spans="1:15">
      <c r="A38" s="30"/>
      <c r="B38" s="30"/>
      <c r="C38" s="30"/>
      <c r="D38" s="30"/>
      <c r="E38" s="30"/>
      <c r="F38" s="30"/>
      <c r="G38" s="30"/>
      <c r="H38" s="30"/>
      <c r="I38" s="30"/>
      <c r="J38" s="30"/>
    </row>
    <row r="39" spans="1:15" s="16" customFormat="1">
      <c r="A39" s="39" t="s">
        <v>329</v>
      </c>
      <c r="B39" s="38" t="s">
        <v>277</v>
      </c>
      <c r="C39" s="38" t="s">
        <v>278</v>
      </c>
      <c r="D39" s="38" t="s">
        <v>279</v>
      </c>
      <c r="E39" s="38" t="s">
        <v>280</v>
      </c>
      <c r="F39" s="38" t="s">
        <v>73</v>
      </c>
      <c r="G39" s="39" t="s">
        <v>22</v>
      </c>
      <c r="H39" s="39" t="s">
        <v>234</v>
      </c>
      <c r="I39" s="39"/>
      <c r="J39" s="39"/>
    </row>
    <row r="40" spans="1:15">
      <c r="A40" s="30" t="s">
        <v>290</v>
      </c>
      <c r="B40" s="30" t="s">
        <v>203</v>
      </c>
      <c r="C40" s="35">
        <f t="shared" ref="C40:F42" si="4">C35*C16</f>
        <v>33536013.483352438</v>
      </c>
      <c r="D40" s="35">
        <f t="shared" si="4"/>
        <v>1292374.4728068158</v>
      </c>
      <c r="E40" s="35">
        <f t="shared" si="4"/>
        <v>193868061.46001238</v>
      </c>
      <c r="F40" s="35">
        <f t="shared" si="4"/>
        <v>18948166.046875924</v>
      </c>
      <c r="G40" s="35">
        <f>SUM(C40:F40)</f>
        <v>247644615.46304756</v>
      </c>
      <c r="H40" s="35">
        <f>G40/Diesel!$B$11</f>
        <v>8.1459072498353283E-2</v>
      </c>
      <c r="I40" s="30"/>
      <c r="J40" s="30"/>
      <c r="K40" s="27"/>
      <c r="L40" s="27"/>
      <c r="M40" s="27"/>
      <c r="N40" s="27"/>
      <c r="O40" s="27"/>
    </row>
    <row r="41" spans="1:15">
      <c r="A41" s="30" t="s">
        <v>291</v>
      </c>
      <c r="B41" s="30" t="s">
        <v>203</v>
      </c>
      <c r="C41" s="35">
        <f t="shared" si="4"/>
        <v>202559299.59689373</v>
      </c>
      <c r="D41" s="35">
        <f t="shared" si="4"/>
        <v>14473157.805795185</v>
      </c>
      <c r="E41" s="35">
        <f t="shared" si="4"/>
        <v>0</v>
      </c>
      <c r="F41" s="35">
        <f t="shared" si="4"/>
        <v>112575412.81068975</v>
      </c>
      <c r="G41" s="35">
        <f t="shared" ref="G41:G42" si="5">SUM(C41:F41)</f>
        <v>329607870.21337867</v>
      </c>
      <c r="H41" s="35">
        <f>G41/Diesel!$B$11</f>
        <v>0.10841968578858846</v>
      </c>
      <c r="I41" s="30"/>
      <c r="J41" s="30"/>
      <c r="O41" s="27"/>
    </row>
    <row r="42" spans="1:15">
      <c r="A42" s="30" t="s">
        <v>292</v>
      </c>
      <c r="B42" s="30" t="s">
        <v>203</v>
      </c>
      <c r="C42" s="35">
        <f t="shared" si="4"/>
        <v>10702870.335333614</v>
      </c>
      <c r="D42" s="35">
        <f t="shared" si="4"/>
        <v>322542.59255891124</v>
      </c>
      <c r="E42" s="35">
        <f t="shared" si="4"/>
        <v>49855891.855618447</v>
      </c>
      <c r="F42" s="35">
        <f t="shared" si="4"/>
        <v>6099131.5482178014</v>
      </c>
      <c r="G42" s="35">
        <f t="shared" si="5"/>
        <v>66980436.331728771</v>
      </c>
      <c r="H42" s="35">
        <f>G42/Diesel!$B$11</f>
        <v>2.2032234413478596E-2</v>
      </c>
      <c r="I42" s="30"/>
      <c r="J42" s="30"/>
    </row>
    <row r="43" spans="1:15">
      <c r="A43" s="30"/>
      <c r="B43" s="30"/>
      <c r="C43" s="30"/>
      <c r="D43" s="30"/>
      <c r="E43" s="30"/>
      <c r="F43" s="30"/>
      <c r="G43" s="30"/>
      <c r="H43" s="30"/>
      <c r="I43" s="30"/>
      <c r="J43" s="30"/>
    </row>
    <row r="44" spans="1:15">
      <c r="A44" s="30"/>
      <c r="B44" s="30"/>
      <c r="C44" s="30"/>
      <c r="D44" s="30"/>
      <c r="E44" s="30"/>
      <c r="F44" s="30"/>
      <c r="G44" s="30"/>
      <c r="H44" s="30"/>
      <c r="I44" s="30"/>
      <c r="J44" s="30"/>
    </row>
    <row r="45" spans="1:15">
      <c r="A45" s="30"/>
      <c r="B45" s="30"/>
      <c r="C45" s="30"/>
      <c r="D45" s="30"/>
      <c r="E45" s="30"/>
      <c r="F45" s="30" t="s">
        <v>317</v>
      </c>
      <c r="G45" s="35">
        <f>SUM(G29,G40)</f>
        <v>595497224.66084814</v>
      </c>
      <c r="H45" s="35">
        <f>G45/SUM(Gasoline!B3,Diesel!B11)</f>
        <v>1.3369908899868633E-2</v>
      </c>
      <c r="I45" s="30"/>
      <c r="J45" s="30"/>
    </row>
    <row r="46" spans="1:15">
      <c r="A46" s="30"/>
      <c r="B46" s="30"/>
      <c r="C46" s="30"/>
      <c r="D46" s="30"/>
      <c r="E46" s="30"/>
      <c r="F46" s="30" t="s">
        <v>330</v>
      </c>
      <c r="G46" s="35">
        <f>G30+G41</f>
        <v>4002197651.134263</v>
      </c>
      <c r="H46" s="35">
        <f>G46/SUM(Gasoline!B3,Diesel!B11)</f>
        <v>8.9856032537193029E-2</v>
      </c>
      <c r="I46" s="30"/>
      <c r="J46" s="30"/>
    </row>
  </sheetData>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GREET Settings</vt:lpstr>
      <vt:lpstr>Stocks &amp; Flows</vt:lpstr>
      <vt:lpstr>Ethanol</vt:lpstr>
      <vt:lpstr>Gasoline</vt:lpstr>
      <vt:lpstr>Diesel</vt:lpstr>
      <vt:lpstr>Total_Energy</vt:lpstr>
      <vt:lpstr>Fuel_Sources</vt:lpstr>
      <vt:lpstr>Vehicle Assembly</vt:lpstr>
      <vt:lpstr>Vehicle Life-Cycle</vt:lpstr>
      <vt:lpstr>Vehicle Classification</vt:lpstr>
      <vt:lpstr>Inbound &amp; Outbound Truck</vt:lpstr>
      <vt:lpstr>GHG</vt:lpstr>
      <vt:lpstr>CAP</vt:lpstr>
      <vt:lpstr>AP2</vt:lpstr>
    </vt:vector>
  </TitlesOfParts>
  <Company>ASU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Susan Clark</cp:lastModifiedBy>
  <dcterms:created xsi:type="dcterms:W3CDTF">2014-02-18T21:32:11Z</dcterms:created>
  <dcterms:modified xsi:type="dcterms:W3CDTF">2015-10-20T19:07:50Z</dcterms:modified>
</cp:coreProperties>
</file>